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mc:AlternateContent xmlns:mc="http://schemas.openxmlformats.org/markup-compatibility/2006">
    <mc:Choice Requires="x15">
      <x15ac:absPath xmlns:x15ac="http://schemas.microsoft.com/office/spreadsheetml/2010/11/ac" url="A:\31 CORTEC Masters\Cortecs Website\"/>
    </mc:Choice>
  </mc:AlternateContent>
  <xr:revisionPtr revIDLastSave="0" documentId="8_{A40AA9E9-B999-4B38-B008-36C1C8B33DE7}" xr6:coauthVersionLast="47" xr6:coauthVersionMax="47" xr10:uidLastSave="{00000000-0000-0000-0000-000000000000}"/>
  <workbookProtection workbookAlgorithmName="SHA-512" workbookHashValue="LAwWieqrYLvEslqrP0i7LwTsMC+ZEP84sltPtHc6/1yVRzbGk8R+QrwV7d0lG3FNaaEsuAaTPTm1gtqFNoVsPQ==" workbookSaltValue="Yzu4eW2TOD7FD3fYuc556g==" workbookSpinCount="100000" lockStructure="1"/>
  <bookViews>
    <workbookView xWindow="-120" yWindow="-120" windowWidth="29040" windowHeight="15840"/>
  </bookViews>
  <sheets>
    <sheet name="Disclaimer" sheetId="1" r:id="rId1"/>
    <sheet name="Cortec" sheetId="2" r:id="rId2"/>
    <sheet name="Configurator" sheetId="3" r:id="rId3"/>
    <sheet name="Master Text" sheetId="8" r:id="rId4"/>
    <sheet name="Document" sheetId="7" r:id="rId5"/>
    <sheet name="BOM" sheetId="6" state="hidden" r:id="rId6"/>
    <sheet name="Date Drivers" sheetId="4" state="hidden" r:id="rId7"/>
    <sheet name="Database" sheetId="5" state="hidden" r:id="rId8"/>
  </sheets>
  <definedNames>
    <definedName name="_xlnm._FilterDatabase" localSheetId="5" hidden="1">BOM!$N$2:$N$33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C3" i="5" s="1"/>
  <c r="B9" i="3" s="1"/>
  <c r="C6" i="3" s="1"/>
  <c r="F6" i="3"/>
  <c r="I6" i="3"/>
  <c r="C17" i="5" l="1"/>
  <c r="C5" i="5"/>
  <c r="B5" i="5"/>
  <c r="C16" i="5"/>
  <c r="B19" i="3" s="1"/>
  <c r="H6" i="3" s="1"/>
  <c r="B18" i="5"/>
  <c r="B23" i="3"/>
  <c r="J6" i="3" s="1"/>
  <c r="B8" i="5"/>
  <c r="A12" i="8" s="1"/>
  <c r="C13" i="5"/>
  <c r="B13" i="3" s="1"/>
  <c r="E6" i="3" s="1"/>
  <c r="B13" i="5"/>
  <c r="A10" i="8" s="1"/>
  <c r="B19" i="5"/>
  <c r="B26" i="5"/>
  <c r="B17" i="5"/>
  <c r="C9" i="5"/>
  <c r="B25" i="5"/>
  <c r="A18" i="8" s="1"/>
  <c r="C18" i="5"/>
  <c r="C19" i="5"/>
  <c r="C22" i="5"/>
  <c r="A16" i="8" s="1"/>
  <c r="B12" i="5"/>
  <c r="B3" i="5"/>
  <c r="A5" i="8" s="1"/>
  <c r="C8" i="5"/>
  <c r="B17" i="3" s="1"/>
  <c r="G6" i="3" s="1"/>
  <c r="B9" i="5"/>
  <c r="B4" i="5"/>
  <c r="B27" i="3"/>
  <c r="L6" i="3" s="1"/>
  <c r="B16" i="5"/>
  <c r="A22" i="8" s="1"/>
  <c r="C26" i="5"/>
  <c r="C25" i="5"/>
  <c r="B25" i="3" s="1"/>
  <c r="K6" i="3" s="1"/>
  <c r="C12" i="5"/>
  <c r="C4" i="5"/>
  <c r="A2" i="8" l="1"/>
  <c r="A2" i="7"/>
  <c r="A2" i="6"/>
  <c r="B21" i="6" l="1"/>
  <c r="E14" i="6"/>
  <c r="C20" i="6"/>
  <c r="E5" i="6"/>
  <c r="E23" i="6"/>
  <c r="B18" i="6"/>
  <c r="E11" i="6"/>
  <c r="C25" i="6"/>
  <c r="E18" i="6"/>
  <c r="B13" i="6"/>
  <c r="B5" i="6"/>
  <c r="E30" i="6"/>
  <c r="H30" i="6" s="1"/>
  <c r="E20" i="6"/>
  <c r="C15" i="6"/>
  <c r="E22" i="6"/>
  <c r="B17" i="6"/>
  <c r="E10" i="6"/>
  <c r="E19" i="6"/>
  <c r="E13" i="6"/>
  <c r="B22" i="6"/>
  <c r="E15" i="6"/>
  <c r="C10" i="6"/>
  <c r="B3" i="6"/>
  <c r="E27" i="6"/>
  <c r="H27" i="6" s="1"/>
  <c r="E31" i="6"/>
  <c r="H31" i="6" s="1"/>
  <c r="E3" i="6"/>
  <c r="B8" i="6"/>
  <c r="H8" i="6" s="1"/>
  <c r="C24" i="6"/>
  <c r="E17" i="6"/>
  <c r="B12" i="6"/>
  <c r="E24" i="6"/>
  <c r="C19" i="6"/>
  <c r="E12" i="6"/>
  <c r="C9" i="6"/>
  <c r="E26" i="6"/>
  <c r="H26" i="6" s="1"/>
  <c r="E28" i="6"/>
  <c r="H28" i="6" s="1"/>
  <c r="E32" i="6"/>
  <c r="H32" i="6" s="1"/>
  <c r="C14" i="6"/>
  <c r="E25" i="6"/>
  <c r="E9" i="6"/>
  <c r="B7" i="6"/>
  <c r="H7" i="6" s="1"/>
  <c r="E21" i="6"/>
  <c r="B16" i="6"/>
  <c r="B4" i="6"/>
  <c r="E29" i="6"/>
  <c r="H29" i="6" s="1"/>
  <c r="E33" i="6"/>
  <c r="H33" i="6" s="1"/>
  <c r="E16" i="6"/>
  <c r="B11" i="6"/>
  <c r="B23" i="6"/>
  <c r="E4" i="6"/>
  <c r="B6" i="6"/>
  <c r="H6" i="6" s="1"/>
  <c r="H14" i="6" l="1"/>
  <c r="O14" i="6" s="1"/>
  <c r="H23" i="6"/>
  <c r="N23" i="6" s="1"/>
  <c r="H19" i="6"/>
  <c r="O19" i="6" s="1"/>
  <c r="H22" i="6"/>
  <c r="O22" i="6" s="1"/>
  <c r="H11" i="6"/>
  <c r="O11" i="6" s="1"/>
  <c r="H10" i="6"/>
  <c r="O10" i="6" s="1"/>
  <c r="H13" i="6"/>
  <c r="O13" i="6" s="1"/>
  <c r="H3" i="6"/>
  <c r="N3" i="6" s="1"/>
  <c r="H25" i="6"/>
  <c r="O25" i="6" s="1"/>
  <c r="H9" i="6"/>
  <c r="O9" i="6" s="1"/>
  <c r="H5" i="6"/>
  <c r="O5" i="6" s="1"/>
  <c r="H18" i="6"/>
  <c r="O18" i="6" s="1"/>
  <c r="H20" i="6"/>
  <c r="O20" i="6" s="1"/>
  <c r="O27" i="6"/>
  <c r="N27" i="6"/>
  <c r="N30" i="6"/>
  <c r="O30" i="6"/>
  <c r="H16" i="6"/>
  <c r="N28" i="6"/>
  <c r="O28" i="6"/>
  <c r="H12" i="6"/>
  <c r="O7" i="6"/>
  <c r="N7" i="6"/>
  <c r="N29" i="6"/>
  <c r="O29" i="6"/>
  <c r="H24" i="6"/>
  <c r="H17" i="6"/>
  <c r="H4" i="6"/>
  <c r="N6" i="6"/>
  <c r="O6" i="6"/>
  <c r="O8" i="6"/>
  <c r="N8" i="6"/>
  <c r="N33" i="6"/>
  <c r="O33" i="6"/>
  <c r="H15" i="6"/>
  <c r="O26" i="6"/>
  <c r="N26" i="6"/>
  <c r="N32" i="6"/>
  <c r="O32" i="6"/>
  <c r="O31" i="6"/>
  <c r="N31" i="6"/>
  <c r="H21" i="6"/>
  <c r="N14" i="6" l="1"/>
  <c r="N5" i="6"/>
  <c r="N11" i="6"/>
  <c r="N20" i="6"/>
  <c r="N19" i="6"/>
  <c r="N22" i="6"/>
  <c r="O23" i="6"/>
  <c r="N13" i="6"/>
  <c r="N10" i="6"/>
  <c r="N9" i="6"/>
  <c r="O3" i="6"/>
  <c r="N25" i="6"/>
  <c r="N18" i="6"/>
  <c r="O16" i="6"/>
  <c r="N16" i="6"/>
  <c r="O15" i="6"/>
  <c r="N15" i="6"/>
  <c r="O21" i="6"/>
  <c r="N21" i="6"/>
  <c r="O4" i="6"/>
  <c r="N4" i="6"/>
  <c r="O12" i="6"/>
  <c r="N12" i="6"/>
  <c r="N17" i="6"/>
  <c r="O17" i="6"/>
  <c r="O24" i="6"/>
  <c r="N24" i="6"/>
</calcChain>
</file>

<file path=xl/sharedStrings.xml><?xml version="1.0" encoding="utf-8"?>
<sst xmlns="http://schemas.openxmlformats.org/spreadsheetml/2006/main" count="499" uniqueCount="193">
  <si>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</si>
  <si>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</si>
  <si>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</si>
  <si>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12-13</t>
  </si>
  <si>
    <t>P</t>
  </si>
  <si>
    <t>A</t>
  </si>
  <si>
    <t>Vx Aux Rating</t>
  </si>
  <si>
    <t>In/Vn Rating</t>
  </si>
  <si>
    <t>Vn=100 - 120V</t>
  </si>
  <si>
    <t>Hardware options</t>
  </si>
  <si>
    <t>Ethernet 100Mbps</t>
  </si>
  <si>
    <t>Product Specific</t>
  </si>
  <si>
    <t>K-Bus / Courier</t>
  </si>
  <si>
    <t>IEC60870-5-101/-103</t>
  </si>
  <si>
    <t>Mounting</t>
  </si>
  <si>
    <t>Flush panel</t>
  </si>
  <si>
    <t>B</t>
  </si>
  <si>
    <t>Language</t>
  </si>
  <si>
    <t>English</t>
  </si>
  <si>
    <t>Software</t>
  </si>
  <si>
    <t>Settings Files</t>
  </si>
  <si>
    <t>Default</t>
  </si>
  <si>
    <t>Protocol/Communications Options</t>
  </si>
  <si>
    <t>0</t>
  </si>
  <si>
    <t>Information required with order:</t>
  </si>
  <si>
    <t>Variants</t>
  </si>
  <si>
    <t>Order Number</t>
  </si>
  <si>
    <t>P842</t>
  </si>
  <si>
    <t>digit #</t>
  </si>
  <si>
    <t>Vn Rating</t>
  </si>
  <si>
    <t>Vx Aux Rating:</t>
  </si>
  <si>
    <t>Vn Rating:</t>
  </si>
  <si>
    <t>Hardware options:</t>
  </si>
  <si>
    <t>Product Specific:</t>
  </si>
  <si>
    <t>Protocol/ Communications Options:</t>
  </si>
  <si>
    <t>Mounting:</t>
  </si>
  <si>
    <t>Language:</t>
  </si>
  <si>
    <t>Software:</t>
  </si>
  <si>
    <t>Settings Files:</t>
  </si>
  <si>
    <t>Design Suffix:</t>
  </si>
  <si>
    <t xml:space="preserve">Language </t>
  </si>
  <si>
    <t>:</t>
  </si>
  <si>
    <t>50 / 60 Hz</t>
  </si>
  <si>
    <t>Issue :</t>
  </si>
  <si>
    <t>Original Created 17/02/2003</t>
  </si>
  <si>
    <t xml:space="preserve">Case added to BOM, ZN0017 &amp; ZN0019 pcbs &amp; ZB4018 screws added to Final Assy Parts 12/03/2003 </t>
  </si>
  <si>
    <t>C</t>
  </si>
  <si>
    <t>Software was "10" and Design Suffix was "G" in error - Effective 01/03/03 - 28/07/03</t>
  </si>
  <si>
    <t>D</t>
  </si>
  <si>
    <t>Hardware option was only "IEC60870" - 02/12/03</t>
  </si>
  <si>
    <t>E</t>
  </si>
  <si>
    <t>"In : 1A/5A" removed from Cortec, Configurator &amp; Master Text - 12/01/04</t>
  </si>
  <si>
    <t>Livery Options Added and Configurator re-designed 28/04/05</t>
  </si>
  <si>
    <t>Customer Diagram</t>
  </si>
  <si>
    <t>Outline Wrapper</t>
  </si>
  <si>
    <t>Ext. Wiring/Connection Diagram</t>
  </si>
  <si>
    <t>Special Instructions</t>
  </si>
  <si>
    <t>Original - 17/02/2003</t>
  </si>
  <si>
    <t>Separate workbook created from P84x - 22/02/2003</t>
  </si>
  <si>
    <t>Document</t>
  </si>
  <si>
    <t>PCS MATERIAL MASTER</t>
  </si>
  <si>
    <t>Number</t>
  </si>
  <si>
    <t>Description</t>
  </si>
  <si>
    <t>Qty. Required</t>
  </si>
  <si>
    <t>Position Reference</t>
  </si>
  <si>
    <t>Assy Power Supply</t>
  </si>
  <si>
    <t>Ethernet</t>
  </si>
  <si>
    <t>Case Assy</t>
  </si>
  <si>
    <t>Final Assembly Parts</t>
  </si>
  <si>
    <t>QTY</t>
  </si>
  <si>
    <t>POS'N</t>
  </si>
  <si>
    <t>Key Date</t>
  </si>
  <si>
    <t xml:space="preserve"> </t>
  </si>
  <si>
    <r>
      <t xml:space="preserve">To enable only current varints to be offered, please specify </t>
    </r>
    <r>
      <rPr>
        <b/>
        <sz val="11"/>
        <color indexed="10"/>
        <rFont val="Arial"/>
        <family val="2"/>
      </rPr>
      <t>ACTUAL</t>
    </r>
    <r>
      <rPr>
        <b/>
        <sz val="11"/>
        <rFont val="Arial"/>
        <family val="2"/>
      </rPr>
      <t xml:space="preserve"> or </t>
    </r>
    <r>
      <rPr>
        <b/>
        <sz val="11"/>
        <color indexed="10"/>
        <rFont val="Arial"/>
        <family val="2"/>
      </rPr>
      <t xml:space="preserve">REQUIRED </t>
    </r>
    <r>
      <rPr>
        <b/>
        <sz val="11"/>
        <rFont val="Arial"/>
        <family val="2"/>
      </rPr>
      <t>delivery date</t>
    </r>
  </si>
  <si>
    <t>3</t>
  </si>
  <si>
    <t>In = 1A/5A ; Vn = 100 -120 Vac</t>
  </si>
  <si>
    <t>00</t>
  </si>
  <si>
    <t>03</t>
  </si>
  <si>
    <t>04</t>
  </si>
  <si>
    <t>Livery Version</t>
  </si>
  <si>
    <t>Vn = 100 - 120 Vac</t>
  </si>
  <si>
    <t>Setting Files</t>
  </si>
  <si>
    <t>Design Suffix</t>
  </si>
  <si>
    <t>Protocol / Communications Options</t>
  </si>
  <si>
    <t>M</t>
  </si>
  <si>
    <t>N</t>
  </si>
  <si>
    <t>12 -13</t>
  </si>
  <si>
    <t>Requirements Keys</t>
  </si>
  <si>
    <t>Attribute Keys</t>
  </si>
  <si>
    <t>Requirements Key(s) / # of digit in model number</t>
  </si>
  <si>
    <t>ZN0021001</t>
  </si>
  <si>
    <t>ZN0021002</t>
  </si>
  <si>
    <t>ZN0021003</t>
  </si>
  <si>
    <t>001</t>
  </si>
  <si>
    <t>ZN0012001</t>
  </si>
  <si>
    <t>ZN0012004</t>
  </si>
  <si>
    <t>GN0110016</t>
  </si>
  <si>
    <t>GN0110017</t>
  </si>
  <si>
    <t>GN0160001</t>
  </si>
  <si>
    <t>006</t>
  </si>
  <si>
    <t>021</t>
  </si>
  <si>
    <t>22 Watts</t>
  </si>
  <si>
    <t>100 -120  Vac</t>
  </si>
  <si>
    <t>GN0086</t>
  </si>
  <si>
    <t>20 P842 01</t>
  </si>
  <si>
    <t>10 P842 01</t>
  </si>
  <si>
    <t>--------</t>
  </si>
  <si>
    <t>Re-designed for P842 only - 28/04/05</t>
  </si>
  <si>
    <t>3-4</t>
  </si>
  <si>
    <r>
      <t>Format = dd/</t>
    </r>
    <r>
      <rPr>
        <b/>
        <sz val="10"/>
        <color indexed="12"/>
        <rFont val="Arial"/>
        <family val="2"/>
      </rPr>
      <t>mm</t>
    </r>
    <r>
      <rPr>
        <b/>
        <sz val="10"/>
        <rFont val="Arial"/>
        <family val="2"/>
      </rPr>
      <t>/</t>
    </r>
    <r>
      <rPr>
        <b/>
        <sz val="10"/>
        <color indexed="17"/>
        <rFont val="Arial"/>
        <family val="2"/>
      </rPr>
      <t xml:space="preserve">yy </t>
    </r>
    <r>
      <rPr>
        <b/>
        <sz val="10"/>
        <rFont val="Arial"/>
        <family val="2"/>
      </rPr>
      <t xml:space="preserve">(where d =day, </t>
    </r>
    <r>
      <rPr>
        <b/>
        <sz val="10"/>
        <color indexed="12"/>
        <rFont val="Arial"/>
        <family val="2"/>
      </rPr>
      <t>m = month</t>
    </r>
    <r>
      <rPr>
        <b/>
        <sz val="10"/>
        <rFont val="Arial"/>
        <family val="2"/>
      </rPr>
      <t xml:space="preserve">, </t>
    </r>
    <r>
      <rPr>
        <b/>
        <sz val="10"/>
        <color indexed="17"/>
        <rFont val="Arial"/>
        <family val="2"/>
      </rPr>
      <t>y = year</t>
    </r>
  </si>
  <si>
    <t xml:space="preserve">Vx Auxiliary Power           </t>
  </si>
  <si>
    <t>G</t>
  </si>
  <si>
    <t>Wattage info. Removed from Master Text (by hiding row) per CDN R6034 - 31/05/06</t>
  </si>
  <si>
    <t>H</t>
  </si>
  <si>
    <t>Vx rating changed in line with CID BLIN-7P7HJX - 02/05/2009</t>
  </si>
  <si>
    <t>Auto Reclose Relay for Mesh Corner Unit Applications</t>
  </si>
  <si>
    <t>P842 - Auto Reclose Relay for Mesh Corner Unit Applications</t>
  </si>
  <si>
    <t>Vx  Nominal Aux Voltage :</t>
  </si>
  <si>
    <t xml:space="preserve">Vn Nominal Voltage :       </t>
  </si>
  <si>
    <t>Hardware Options :</t>
  </si>
  <si>
    <t>Communications Options :</t>
  </si>
  <si>
    <t>Language :</t>
  </si>
  <si>
    <t>Software Version :</t>
  </si>
  <si>
    <t>Frequency :</t>
  </si>
  <si>
    <t>Case Mounting :</t>
  </si>
  <si>
    <t>I</t>
  </si>
  <si>
    <t>References to Alstom, Areva and MiCOM removed - 6/10/2010</t>
  </si>
  <si>
    <t>Grey/Grey Livery</t>
  </si>
  <si>
    <t>Grey/Grey Livery (Available from 4th October 2004)</t>
  </si>
  <si>
    <t>Blue/Grey Livery (Available Until 31st October 2004)</t>
  </si>
  <si>
    <t>1 - 4</t>
  </si>
  <si>
    <t>Q</t>
  </si>
  <si>
    <t>With 48 opto inputs &amp; 32 relay outputs</t>
  </si>
  <si>
    <t>Rack mounting</t>
  </si>
  <si>
    <t>Flush/panel mounting with harsh environment coating</t>
  </si>
  <si>
    <t>Rack mounting with harsh environmental coating</t>
  </si>
  <si>
    <t>J</t>
  </si>
  <si>
    <t>Release of Harsh Environment coating option - see CID RPRI-8CYG5J - 14/02/2011</t>
  </si>
  <si>
    <t>Customised</t>
  </si>
  <si>
    <t>1M</t>
  </si>
  <si>
    <t>2M</t>
  </si>
  <si>
    <t>3M</t>
  </si>
  <si>
    <t>5M</t>
  </si>
  <si>
    <t>6M</t>
  </si>
  <si>
    <t>1N</t>
  </si>
  <si>
    <t>2N</t>
  </si>
  <si>
    <t>3N</t>
  </si>
  <si>
    <t>5N</t>
  </si>
  <si>
    <t>6N</t>
  </si>
  <si>
    <t>ZN0021001C</t>
  </si>
  <si>
    <t>ZN0021002C</t>
  </si>
  <si>
    <t>ZN0021003C</t>
  </si>
  <si>
    <t>ZN0012001C</t>
  </si>
  <si>
    <t>ZN0012004C</t>
  </si>
  <si>
    <t>1P</t>
  </si>
  <si>
    <t>2P</t>
  </si>
  <si>
    <t>3P</t>
  </si>
  <si>
    <t>5P</t>
  </si>
  <si>
    <t>6P</t>
  </si>
  <si>
    <t>1Q</t>
  </si>
  <si>
    <t>2Q</t>
  </si>
  <si>
    <t>3Q</t>
  </si>
  <si>
    <t>5Q</t>
  </si>
  <si>
    <t>6Q</t>
  </si>
  <si>
    <t>Customer Specific</t>
  </si>
  <si>
    <t>19" Rack mounting with harsh environmental coating</t>
  </si>
  <si>
    <t>Original</t>
  </si>
  <si>
    <t>Unless specified the latest version will be delivered</t>
  </si>
  <si>
    <t>K</t>
  </si>
  <si>
    <t>Vx rating changed in line with CID IMAY-8YGH8B - 10/12/2012</t>
  </si>
  <si>
    <t>Flush/Panel Mounting with Harsh Environment Coating</t>
  </si>
  <si>
    <t>19" Rack Mounting with Harsh Environmental Coating</t>
  </si>
  <si>
    <t>L</t>
  </si>
  <si>
    <t>As HEC is now standard for all products, HEC mounting options are withdrawn and "with Harsh Environmental Coating" added to standard mounting options descriptions, see CID MBAM-934JCF - 14/01/2013</t>
  </si>
  <si>
    <t>F</t>
  </si>
  <si>
    <t>7</t>
  </si>
  <si>
    <t>8</t>
  </si>
  <si>
    <t>9</t>
  </si>
  <si>
    <t>Px40 Agile new branding, new PSU &amp; Opto roll out, See CID YLII-9CAHT3 - 15/10/2013</t>
  </si>
  <si>
    <t>ZN0021201</t>
  </si>
  <si>
    <t>ZN0021202</t>
  </si>
  <si>
    <t>ZN0021203</t>
  </si>
  <si>
    <t>24-54 Vdc</t>
  </si>
  <si>
    <t>48-125 Vdc (40-100 Vac)</t>
  </si>
  <si>
    <t>110-250 Vdc (100-240 Vac)</t>
  </si>
  <si>
    <t>PSU descriptions reverted - 07/12/2013</t>
  </si>
  <si>
    <t>Ethernet 10Mbps (Withdrawn)</t>
  </si>
  <si>
    <t>Ethernet 10Mbps - Withdrawn</t>
  </si>
  <si>
    <t>*</t>
  </si>
  <si>
    <t>O</t>
  </si>
  <si>
    <t>10Mb Ethernet Communications Option For Px40 Products removed by CID MBAM-9GRDZH  - 20/05/2014</t>
  </si>
  <si>
    <t>THIS PRODUCT IS NOW OBSOLETE</t>
  </si>
  <si>
    <t xml:space="preserve"> P842 Obsolete 31/07/2023 -CID007640 - GE publication- GER-4922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</si>
</sst>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31" x14ac:knownFonts="1">
    <font>
      <sz val="11"/>
      <name val="Arial"/>
    </font>
    <font>
      <sz val="11"/>
      <name val="Arial"/>
    </font>
    <font>
      <b/>
      <sz val="8"/>
      <color indexed="10"/>
      <name val="Arial"/>
      <family val="2"/>
    </font>
    <font>
      <sz val="8"/>
      <name val="Arial"/>
      <family val="2"/>
    </font>
    <font>
      <b/>
      <sz val="10"/>
      <color indexed="17"/>
      <name val="Arial"/>
      <family val="2"/>
    </font>
    <font>
      <b/>
      <sz val="12"/>
      <color indexed="10"/>
      <name val="Arial"/>
      <family val="2"/>
    </font>
    <font>
      <sz val="11"/>
      <name val="Arial"/>
      <family val="2"/>
    </font>
    <font>
      <b/>
      <sz val="11"/>
      <name val="Arial"/>
      <family val="2"/>
    </font>
    <font>
      <b/>
      <sz val="11"/>
      <color indexed="10"/>
      <name val="Arial"/>
      <family val="2"/>
    </font>
    <font>
      <b/>
      <sz val="11"/>
      <color indexed="8"/>
      <name val="Arial"/>
      <family val="2"/>
    </font>
    <font>
      <sz val="11"/>
      <color indexed="10"/>
      <name val="Arial"/>
      <family val="2"/>
    </font>
    <font>
      <sz val="8"/>
      <color indexed="12"/>
      <name val="Arial"/>
      <family val="2"/>
    </font>
    <font>
      <sz val="11"/>
      <color indexed="8"/>
      <name val="Arial"/>
      <family val="2"/>
    </font>
    <font>
      <b/>
      <sz val="11"/>
      <color indexed="9"/>
      <name val="Arial"/>
      <family val="2"/>
    </font>
    <font>
      <sz val="11"/>
      <color indexed="22"/>
      <name val="Arial"/>
      <family val="2"/>
    </font>
    <font>
      <sz val="11"/>
      <color indexed="12"/>
      <name val="Arial"/>
      <family val="2"/>
    </font>
    <font>
      <sz val="14"/>
      <color indexed="10"/>
      <name val="Arial"/>
      <family val="2"/>
    </font>
    <font>
      <b/>
      <sz val="10"/>
      <color indexed="10"/>
      <name val="Arial"/>
      <family val="2"/>
    </font>
    <font>
      <b/>
      <sz val="10"/>
      <color indexed="8"/>
      <name val="Arial"/>
      <family val="2"/>
    </font>
    <font>
      <sz val="10"/>
      <color indexed="10"/>
      <name val="Arial"/>
      <family val="2"/>
    </font>
    <font>
      <sz val="14"/>
      <name val="Arial"/>
      <family val="2"/>
    </font>
    <font>
      <b/>
      <sz val="14"/>
      <name val="Arial"/>
      <family val="2"/>
    </font>
    <font>
      <b/>
      <sz val="14"/>
      <color indexed="10"/>
      <name val="Arial"/>
      <family val="2"/>
    </font>
    <font>
      <b/>
      <sz val="14"/>
      <color indexed="8"/>
      <name val="Arial"/>
      <family val="2"/>
    </font>
    <font>
      <b/>
      <sz val="10"/>
      <name val="Arial"/>
      <family val="2"/>
    </font>
    <font>
      <b/>
      <sz val="10"/>
      <color indexed="12"/>
      <name val="Arial"/>
      <family val="2"/>
    </font>
    <font>
      <sz val="10"/>
      <name val="Arial"/>
      <family val="2"/>
    </font>
    <font>
      <b/>
      <sz val="11"/>
      <color indexed="12"/>
      <name val="Arial"/>
      <family val="2"/>
    </font>
    <font>
      <sz val="11"/>
      <color indexed="23"/>
      <name val="Arial"/>
      <family val="2"/>
    </font>
    <font>
      <sz val="10"/>
      <name val="Arial"/>
    </font>
    <font>
      <sz val="11"/>
      <color rgb="FFFF0000"/>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s>
  <borders count="71">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29" fillId="0" borderId="0"/>
    <xf numFmtId="0" fontId="1" fillId="0" borderId="0"/>
    <xf numFmtId="0" fontId="1" fillId="0" borderId="0"/>
  </cellStyleXfs>
  <cellXfs count="352">
    <xf numFmtId="0" fontId="0" fillId="0" borderId="0" xfId="0"/>
    <xf numFmtId="0" fontId="1" fillId="0" borderId="0" xfId="3"/>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quotePrefix="1" applyFont="1" applyFill="1" applyBorder="1" applyAlignment="1">
      <alignment horizontal="center"/>
    </xf>
    <xf numFmtId="0" fontId="6" fillId="0" borderId="0" xfId="0" applyFont="1" applyFill="1"/>
    <xf numFmtId="0" fontId="6" fillId="0" borderId="0" xfId="0" applyFont="1"/>
    <xf numFmtId="0" fontId="6" fillId="0" borderId="1" xfId="0" applyFont="1" applyFill="1" applyBorder="1" applyAlignment="1">
      <alignment horizontal="center"/>
    </xf>
    <xf numFmtId="0" fontId="9" fillId="0" borderId="2" xfId="0" applyFont="1" applyFill="1" applyBorder="1" applyAlignment="1">
      <alignment horizontal="center" vertical="center"/>
    </xf>
    <xf numFmtId="0" fontId="6" fillId="0" borderId="3" xfId="0" applyFont="1" applyFill="1" applyBorder="1"/>
    <xf numFmtId="0" fontId="7" fillId="0" borderId="4" xfId="0" applyFont="1" applyFill="1" applyBorder="1"/>
    <xf numFmtId="0" fontId="6" fillId="0" borderId="0" xfId="0" applyFont="1" applyFill="1" applyBorder="1"/>
    <xf numFmtId="0" fontId="6" fillId="0" borderId="5" xfId="0" applyFont="1" applyFill="1" applyBorder="1"/>
    <xf numFmtId="0" fontId="6" fillId="0" borderId="6" xfId="0" applyFont="1" applyFill="1" applyBorder="1"/>
    <xf numFmtId="0" fontId="6" fillId="0" borderId="7" xfId="0" applyFont="1" applyFill="1" applyBorder="1"/>
    <xf numFmtId="0" fontId="6" fillId="0" borderId="1" xfId="0" applyFont="1" applyFill="1" applyBorder="1"/>
    <xf numFmtId="0" fontId="6" fillId="0" borderId="0" xfId="0" applyFont="1" applyFill="1" applyBorder="1" applyAlignment="1">
      <alignment horizontal="center"/>
    </xf>
    <xf numFmtId="0" fontId="6" fillId="0" borderId="8" xfId="0" applyFont="1" applyFill="1" applyBorder="1"/>
    <xf numFmtId="0" fontId="10" fillId="0" borderId="4" xfId="0" applyFont="1" applyFill="1" applyBorder="1" applyAlignment="1">
      <alignment horizontal="center"/>
    </xf>
    <xf numFmtId="0" fontId="10" fillId="0" borderId="8" xfId="0" applyFont="1" applyFill="1" applyBorder="1" applyAlignment="1">
      <alignment horizontal="center"/>
    </xf>
    <xf numFmtId="0" fontId="10" fillId="0" borderId="5" xfId="0" applyFont="1" applyFill="1" applyBorder="1" applyAlignment="1">
      <alignment horizontal="center"/>
    </xf>
    <xf numFmtId="0" fontId="6" fillId="0" borderId="0" xfId="0" applyFont="1" applyProtection="1">
      <protection locked="0"/>
    </xf>
    <xf numFmtId="0" fontId="6" fillId="0" borderId="0" xfId="0" applyFont="1" applyFill="1" applyAlignment="1">
      <alignment horizontal="center"/>
    </xf>
    <xf numFmtId="0" fontId="7" fillId="0" borderId="0" xfId="0" applyFont="1"/>
    <xf numFmtId="0" fontId="6" fillId="2" borderId="0" xfId="0" applyFont="1" applyFill="1"/>
    <xf numFmtId="0" fontId="13" fillId="2" borderId="0" xfId="0" applyFont="1" applyFill="1"/>
    <xf numFmtId="0" fontId="7" fillId="0" borderId="9" xfId="0" applyFont="1" applyFill="1" applyBorder="1" applyAlignment="1">
      <alignment horizontal="center"/>
    </xf>
    <xf numFmtId="0" fontId="3" fillId="0" borderId="0" xfId="0" applyFont="1"/>
    <xf numFmtId="0" fontId="7" fillId="0" borderId="10" xfId="0" applyFont="1" applyFill="1" applyBorder="1" applyAlignment="1">
      <alignment horizontal="left"/>
    </xf>
    <xf numFmtId="0" fontId="8" fillId="0" borderId="0" xfId="0" applyFont="1" applyFill="1" applyBorder="1" applyAlignment="1">
      <alignment horizontal="right"/>
    </xf>
    <xf numFmtId="0" fontId="3" fillId="0" borderId="11" xfId="0" applyFont="1" applyFill="1" applyBorder="1" applyAlignment="1">
      <alignment horizontal="center"/>
    </xf>
    <xf numFmtId="0" fontId="3" fillId="0" borderId="11" xfId="0" quotePrefix="1" applyFont="1" applyFill="1" applyBorder="1" applyAlignment="1">
      <alignment horizontal="center"/>
    </xf>
    <xf numFmtId="0" fontId="7" fillId="0" borderId="9" xfId="0" applyFont="1" applyFill="1" applyBorder="1"/>
    <xf numFmtId="0" fontId="7" fillId="0" borderId="5" xfId="0" applyFont="1" applyFill="1" applyBorder="1"/>
    <xf numFmtId="0" fontId="7" fillId="0" borderId="6" xfId="0" applyFont="1" applyFill="1" applyBorder="1"/>
    <xf numFmtId="0" fontId="3" fillId="0" borderId="0" xfId="0" applyFont="1" applyFill="1" applyBorder="1" applyAlignment="1">
      <alignment horizontal="right"/>
    </xf>
    <xf numFmtId="0" fontId="9" fillId="0" borderId="0" xfId="0" applyFont="1" applyFill="1" applyBorder="1" applyAlignment="1">
      <alignment horizontal="center" vertical="center"/>
    </xf>
    <xf numFmtId="0" fontId="7" fillId="0" borderId="0" xfId="0" applyFont="1" applyFill="1" applyBorder="1"/>
    <xf numFmtId="0" fontId="7" fillId="0" borderId="9" xfId="0" applyFont="1" applyFill="1" applyBorder="1" applyAlignment="1">
      <alignment vertical="center"/>
    </xf>
    <xf numFmtId="0" fontId="9" fillId="0" borderId="0" xfId="0" quotePrefix="1" applyFont="1" applyFill="1" applyBorder="1" applyAlignment="1">
      <alignment horizontal="center" vertical="center"/>
    </xf>
    <xf numFmtId="0" fontId="6" fillId="2" borderId="3" xfId="0" applyFont="1" applyFill="1" applyBorder="1"/>
    <xf numFmtId="0" fontId="3" fillId="0" borderId="12" xfId="0" applyFont="1" applyFill="1" applyBorder="1" applyAlignment="1">
      <alignment horizontal="center"/>
    </xf>
    <xf numFmtId="0" fontId="3" fillId="0" borderId="13" xfId="0" applyFont="1" applyFill="1" applyBorder="1" applyAlignment="1">
      <alignment horizontal="center"/>
    </xf>
    <xf numFmtId="0" fontId="9" fillId="0" borderId="14" xfId="0" applyFont="1" applyFill="1" applyBorder="1" applyAlignment="1">
      <alignment horizontal="center" vertical="center"/>
    </xf>
    <xf numFmtId="0" fontId="6" fillId="0" borderId="14" xfId="0" applyFont="1" applyFill="1" applyBorder="1"/>
    <xf numFmtId="0" fontId="6" fillId="3" borderId="1" xfId="0" applyFont="1" applyFill="1" applyBorder="1"/>
    <xf numFmtId="0" fontId="6" fillId="3" borderId="0" xfId="0" applyFont="1" applyFill="1" applyBorder="1"/>
    <xf numFmtId="0" fontId="6" fillId="3" borderId="14" xfId="0" applyFont="1" applyFill="1" applyBorder="1"/>
    <xf numFmtId="0" fontId="7" fillId="0" borderId="10" xfId="0" applyFont="1" applyBorder="1"/>
    <xf numFmtId="0" fontId="6" fillId="0" borderId="1" xfId="0" applyFont="1" applyBorder="1"/>
    <xf numFmtId="0" fontId="6" fillId="0" borderId="12" xfId="0" applyFont="1" applyBorder="1"/>
    <xf numFmtId="0" fontId="6" fillId="0" borderId="9" xfId="0" applyFont="1" applyBorder="1"/>
    <xf numFmtId="0" fontId="6" fillId="0" borderId="0" xfId="0" applyFont="1" applyBorder="1"/>
    <xf numFmtId="0" fontId="6" fillId="0" borderId="3" xfId="0" applyFont="1" applyBorder="1"/>
    <xf numFmtId="0" fontId="6" fillId="0" borderId="5" xfId="0" applyFont="1" applyBorder="1"/>
    <xf numFmtId="0" fontId="6" fillId="0" borderId="6" xfId="0" applyFont="1" applyBorder="1"/>
    <xf numFmtId="0" fontId="6" fillId="0" borderId="7" xfId="0" applyFont="1" applyBorder="1"/>
    <xf numFmtId="0" fontId="6" fillId="4" borderId="0" xfId="0" applyFont="1" applyFill="1" applyBorder="1"/>
    <xf numFmtId="0" fontId="6" fillId="4" borderId="14" xfId="0" applyFont="1" applyFill="1" applyBorder="1"/>
    <xf numFmtId="0" fontId="14" fillId="3" borderId="0" xfId="0" applyFont="1" applyFill="1" applyBorder="1"/>
    <xf numFmtId="0" fontId="14" fillId="3" borderId="14" xfId="0" applyFont="1" applyFill="1" applyBorder="1"/>
    <xf numFmtId="0" fontId="6" fillId="0" borderId="4" xfId="0" applyFont="1" applyFill="1" applyBorder="1" applyAlignment="1"/>
    <xf numFmtId="0" fontId="6" fillId="3" borderId="3" xfId="0" applyFont="1" applyFill="1" applyBorder="1"/>
    <xf numFmtId="0" fontId="6" fillId="3" borderId="15" xfId="0" applyFont="1" applyFill="1" applyBorder="1"/>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14" xfId="0" applyFont="1" applyFill="1" applyBorder="1" applyAlignment="1">
      <alignment vertical="center" wrapText="1"/>
    </xf>
    <xf numFmtId="0" fontId="6" fillId="0" borderId="0" xfId="0" applyFont="1" applyFill="1" applyBorder="1" applyAlignment="1">
      <alignment wrapText="1"/>
    </xf>
    <xf numFmtId="0" fontId="9"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7" fillId="0" borderId="9" xfId="0" applyFont="1" applyFill="1" applyBorder="1" applyAlignment="1">
      <alignment vertical="top"/>
    </xf>
    <xf numFmtId="0" fontId="11" fillId="0" borderId="11" xfId="0" applyFont="1" applyFill="1" applyBorder="1" applyAlignment="1">
      <alignment horizontal="center" vertical="center"/>
    </xf>
    <xf numFmtId="0" fontId="11" fillId="0" borderId="11" xfId="0" quotePrefix="1" applyFont="1" applyFill="1"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9" xfId="0" applyBorder="1"/>
    <xf numFmtId="0" fontId="0" fillId="0" borderId="0" xfId="0" applyBorder="1"/>
    <xf numFmtId="0" fontId="0" fillId="0" borderId="3" xfId="0" applyBorder="1"/>
    <xf numFmtId="0" fontId="0" fillId="0" borderId="5" xfId="0" applyBorder="1"/>
    <xf numFmtId="0" fontId="0" fillId="0" borderId="7" xfId="0" applyBorder="1"/>
    <xf numFmtId="0" fontId="6" fillId="0" borderId="23" xfId="0" applyFont="1" applyBorder="1"/>
    <xf numFmtId="0" fontId="6" fillId="0" borderId="24" xfId="0" applyFont="1" applyBorder="1"/>
    <xf numFmtId="0" fontId="6" fillId="0" borderId="20" xfId="0" applyFont="1" applyBorder="1"/>
    <xf numFmtId="0" fontId="6" fillId="0" borderId="21" xfId="0" applyFont="1" applyBorder="1"/>
    <xf numFmtId="0" fontId="6" fillId="0" borderId="22" xfId="0" applyFont="1" applyBorder="1"/>
    <xf numFmtId="0" fontId="7" fillId="0" borderId="0" xfId="0" applyFont="1" applyBorder="1" applyAlignment="1">
      <alignment horizontal="center"/>
    </xf>
    <xf numFmtId="0" fontId="7" fillId="0" borderId="4" xfId="0" applyFont="1" applyBorder="1" applyAlignment="1">
      <alignment vertical="center"/>
    </xf>
    <xf numFmtId="0" fontId="7" fillId="0" borderId="14" xfId="0" applyFont="1" applyBorder="1" applyAlignment="1">
      <alignment horizontal="center" vertical="center"/>
    </xf>
    <xf numFmtId="0" fontId="6" fillId="0" borderId="15" xfId="0" applyFont="1" applyBorder="1" applyAlignment="1">
      <alignment vertical="center" wrapText="1"/>
    </xf>
    <xf numFmtId="0" fontId="6" fillId="0" borderId="9" xfId="0" applyFont="1" applyBorder="1" applyAlignment="1">
      <alignment horizontal="center"/>
    </xf>
    <xf numFmtId="0" fontId="7" fillId="0" borderId="11" xfId="0" applyFont="1" applyBorder="1" applyAlignment="1">
      <alignment horizontal="center"/>
    </xf>
    <xf numFmtId="0" fontId="6" fillId="0" borderId="13" xfId="0" applyFont="1" applyBorder="1"/>
    <xf numFmtId="0" fontId="7" fillId="0" borderId="11" xfId="0" applyFont="1" applyBorder="1" applyAlignment="1">
      <alignment horizontal="center" vertical="center"/>
    </xf>
    <xf numFmtId="0" fontId="6" fillId="0" borderId="13" xfId="0" applyFont="1" applyBorder="1" applyAlignment="1">
      <alignment wrapText="1"/>
    </xf>
    <xf numFmtId="0" fontId="7" fillId="0" borderId="6" xfId="0" applyFont="1" applyBorder="1" applyAlignment="1">
      <alignment horizontal="center"/>
    </xf>
    <xf numFmtId="0" fontId="0" fillId="0" borderId="25" xfId="0" applyBorder="1"/>
    <xf numFmtId="0" fontId="0" fillId="0" borderId="26" xfId="0" applyBorder="1"/>
    <xf numFmtId="0" fontId="7" fillId="0" borderId="0" xfId="0" applyFont="1" applyBorder="1" applyAlignment="1">
      <alignment horizontal="center" vertical="center"/>
    </xf>
    <xf numFmtId="0" fontId="7" fillId="0" borderId="21" xfId="0" applyFont="1" applyBorder="1" applyAlignment="1">
      <alignment horizontal="center"/>
    </xf>
    <xf numFmtId="0" fontId="7" fillId="0" borderId="9" xfId="0" applyFont="1" applyBorder="1" applyAlignment="1">
      <alignment vertical="center"/>
    </xf>
    <xf numFmtId="0" fontId="6" fillId="0" borderId="0" xfId="0" applyFont="1" applyBorder="1" applyAlignment="1">
      <alignment horizontal="center"/>
    </xf>
    <xf numFmtId="0" fontId="6" fillId="0" borderId="11" xfId="0" applyFont="1" applyBorder="1"/>
    <xf numFmtId="0" fontId="0" fillId="0" borderId="27" xfId="0" applyBorder="1"/>
    <xf numFmtId="0" fontId="0" fillId="0" borderId="28" xfId="0" applyBorder="1"/>
    <xf numFmtId="0" fontId="0" fillId="0" borderId="6" xfId="0" applyBorder="1"/>
    <xf numFmtId="0" fontId="0" fillId="0" borderId="29" xfId="0" applyBorder="1"/>
    <xf numFmtId="0" fontId="7" fillId="0" borderId="25" xfId="0" applyFont="1" applyBorder="1"/>
    <xf numFmtId="0" fontId="0" fillId="0" borderId="3" xfId="0" applyBorder="1" applyAlignment="1"/>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0" borderId="35" xfId="0" applyFont="1" applyFill="1" applyBorder="1" applyAlignment="1">
      <alignment horizontal="center"/>
    </xf>
    <xf numFmtId="0" fontId="6" fillId="0" borderId="36" xfId="0" applyFont="1" applyBorder="1" applyAlignment="1">
      <alignment horizontal="center"/>
    </xf>
    <xf numFmtId="0" fontId="7" fillId="0" borderId="30"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37" xfId="0" applyBorder="1" applyAlignment="1">
      <alignment horizontal="center"/>
    </xf>
    <xf numFmtId="0" fontId="0" fillId="0" borderId="37" xfId="0" quotePrefix="1"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39" xfId="0" applyBorder="1" applyAlignment="1">
      <alignment horizontal="center"/>
    </xf>
    <xf numFmtId="0" fontId="6" fillId="0" borderId="37" xfId="0" applyFont="1" applyBorder="1" applyAlignment="1">
      <alignment horizontal="center"/>
    </xf>
    <xf numFmtId="0" fontId="6" fillId="0" borderId="38" xfId="0" quotePrefix="1" applyFont="1" applyBorder="1" applyAlignment="1">
      <alignment horizontal="center"/>
    </xf>
    <xf numFmtId="0" fontId="6" fillId="0" borderId="38" xfId="0" applyFont="1" applyBorder="1" applyAlignment="1">
      <alignment horizontal="center"/>
    </xf>
    <xf numFmtId="0" fontId="6" fillId="0" borderId="39" xfId="0" quotePrefix="1" applyFont="1" applyBorder="1" applyAlignment="1">
      <alignment horizontal="center"/>
    </xf>
    <xf numFmtId="0" fontId="6" fillId="0" borderId="39" xfId="0" applyFont="1" applyBorder="1" applyAlignment="1">
      <alignment horizontal="center"/>
    </xf>
    <xf numFmtId="0" fontId="12" fillId="0" borderId="39" xfId="0" quotePrefix="1" applyFont="1" applyBorder="1" applyAlignment="1">
      <alignment horizontal="center"/>
    </xf>
    <xf numFmtId="0" fontId="12" fillId="0" borderId="37" xfId="0" quotePrefix="1" applyFont="1" applyBorder="1" applyAlignment="1">
      <alignment horizontal="center"/>
    </xf>
    <xf numFmtId="0" fontId="12" fillId="0" borderId="38" xfId="0" quotePrefix="1" applyFont="1" applyBorder="1" applyAlignment="1">
      <alignment horizontal="center"/>
    </xf>
    <xf numFmtId="0" fontId="12" fillId="0" borderId="38" xfId="0" applyFont="1" applyBorder="1" applyAlignment="1">
      <alignment horizontal="center"/>
    </xf>
    <xf numFmtId="0" fontId="7" fillId="0" borderId="9" xfId="0" applyFont="1" applyFill="1" applyBorder="1" applyAlignment="1">
      <alignment horizontal="left"/>
    </xf>
    <xf numFmtId="0" fontId="11" fillId="0" borderId="40" xfId="0" applyFont="1" applyFill="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0" xfId="0" applyFont="1" applyAlignment="1">
      <alignment horizontal="center"/>
    </xf>
    <xf numFmtId="0" fontId="0" fillId="0" borderId="43" xfId="0" applyBorder="1" applyAlignment="1">
      <alignment horizontal="center"/>
    </xf>
    <xf numFmtId="14" fontId="12" fillId="0" borderId="40" xfId="0" applyNumberFormat="1" applyFont="1" applyBorder="1" applyAlignment="1">
      <alignment horizontal="center"/>
    </xf>
    <xf numFmtId="14" fontId="6" fillId="0" borderId="0" xfId="0" applyNumberFormat="1" applyFont="1" applyAlignment="1">
      <alignment horizontal="center"/>
    </xf>
    <xf numFmtId="0" fontId="6" fillId="0" borderId="11" xfId="0" applyFont="1" applyBorder="1" applyAlignment="1">
      <alignment horizontal="center"/>
    </xf>
    <xf numFmtId="0" fontId="12" fillId="0" borderId="39" xfId="0" applyFont="1" applyBorder="1" applyAlignment="1">
      <alignment horizontal="center"/>
    </xf>
    <xf numFmtId="0" fontId="11" fillId="0" borderId="20" xfId="0" applyFont="1" applyFill="1" applyBorder="1" applyAlignment="1">
      <alignment horizontal="center" wrapText="1"/>
    </xf>
    <xf numFmtId="0" fontId="11" fillId="0" borderId="40" xfId="0" applyFont="1" applyFill="1" applyBorder="1" applyAlignment="1">
      <alignment horizontal="center" vertical="center" wrapText="1"/>
    </xf>
    <xf numFmtId="0" fontId="11" fillId="0" borderId="40" xfId="0" applyFont="1" applyFill="1" applyBorder="1" applyAlignment="1">
      <alignment horizontal="center" vertical="center"/>
    </xf>
    <xf numFmtId="0" fontId="6" fillId="0" borderId="6" xfId="0" applyFont="1" applyFill="1" applyBorder="1" applyAlignment="1">
      <alignment horizontal="center"/>
    </xf>
    <xf numFmtId="0" fontId="6" fillId="0" borderId="4" xfId="0" applyFont="1" applyFill="1" applyBorder="1" applyAlignment="1">
      <alignment horizontal="left"/>
    </xf>
    <xf numFmtId="0" fontId="11" fillId="0" borderId="11" xfId="0" applyFont="1" applyBorder="1" applyAlignment="1">
      <alignment horizontal="center"/>
    </xf>
    <xf numFmtId="0" fontId="0" fillId="0" borderId="38" xfId="0" quotePrefix="1" applyBorder="1" applyAlignment="1">
      <alignment horizontal="center"/>
    </xf>
    <xf numFmtId="0" fontId="11" fillId="0" borderId="38" xfId="0" applyFont="1" applyBorder="1" applyAlignment="1">
      <alignment horizontal="center"/>
    </xf>
    <xf numFmtId="17" fontId="11" fillId="0" borderId="11" xfId="0" quotePrefix="1" applyNumberFormat="1" applyFont="1" applyBorder="1" applyAlignment="1">
      <alignment horizontal="center"/>
    </xf>
    <xf numFmtId="0" fontId="6" fillId="0" borderId="28" xfId="0" applyFont="1" applyFill="1" applyBorder="1" applyAlignment="1">
      <alignment horizontal="center"/>
    </xf>
    <xf numFmtId="0" fontId="6" fillId="3" borderId="41" xfId="0" applyFont="1" applyFill="1" applyBorder="1"/>
    <xf numFmtId="0" fontId="17" fillId="0" borderId="30" xfId="0" applyFont="1" applyBorder="1" applyAlignment="1">
      <alignment horizontal="center" vertical="top" wrapText="1"/>
    </xf>
    <xf numFmtId="0" fontId="18" fillId="0" borderId="44" xfId="0" applyFont="1" applyBorder="1" applyAlignment="1">
      <alignment horizontal="center" vertical="top" wrapText="1"/>
    </xf>
    <xf numFmtId="0" fontId="0" fillId="0" borderId="0" xfId="0" applyBorder="1" applyAlignment="1">
      <alignment horizontal="center" vertical="center" wrapText="1"/>
    </xf>
    <xf numFmtId="0" fontId="19" fillId="0" borderId="0" xfId="0" applyFont="1" applyBorder="1" applyAlignment="1">
      <alignment horizontal="center"/>
    </xf>
    <xf numFmtId="0" fontId="6" fillId="0" borderId="45" xfId="0" applyFont="1" applyFill="1" applyBorder="1" applyAlignment="1">
      <alignment horizontal="center"/>
    </xf>
    <xf numFmtId="0" fontId="6" fillId="0" borderId="13" xfId="0" applyFont="1" applyFill="1" applyBorder="1" applyAlignment="1">
      <alignment horizontal="center"/>
    </xf>
    <xf numFmtId="0" fontId="6" fillId="0" borderId="15" xfId="0" applyFont="1" applyFill="1" applyBorder="1" applyAlignment="1">
      <alignment horizontal="center"/>
    </xf>
    <xf numFmtId="0" fontId="6" fillId="0" borderId="33" xfId="0" quotePrefix="1" applyFont="1" applyFill="1" applyBorder="1" applyAlignment="1">
      <alignment horizontal="center"/>
    </xf>
    <xf numFmtId="0" fontId="6" fillId="0" borderId="45" xfId="0" quotePrefix="1" applyFont="1" applyFill="1" applyBorder="1" applyAlignment="1">
      <alignment horizontal="center"/>
    </xf>
    <xf numFmtId="0" fontId="8" fillId="0" borderId="33" xfId="0" applyFont="1" applyFill="1" applyBorder="1" applyAlignment="1">
      <alignment horizontal="center"/>
    </xf>
    <xf numFmtId="0" fontId="6" fillId="0" borderId="43" xfId="0" quotePrefix="1" applyFont="1" applyFill="1" applyBorder="1" applyAlignment="1">
      <alignment horizontal="center"/>
    </xf>
    <xf numFmtId="0" fontId="6" fillId="0" borderId="46" xfId="0" quotePrefix="1"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1" fillId="0" borderId="42" xfId="0" applyFont="1" applyFill="1" applyBorder="1" applyAlignment="1">
      <alignment horizontal="center" vertical="center"/>
    </xf>
    <xf numFmtId="0" fontId="6" fillId="0" borderId="3" xfId="0" applyFont="1" applyFill="1" applyBorder="1" applyAlignment="1">
      <alignment horizontal="center"/>
    </xf>
    <xf numFmtId="0" fontId="6" fillId="3" borderId="21" xfId="0" applyFont="1" applyFill="1" applyBorder="1"/>
    <xf numFmtId="0" fontId="6" fillId="3" borderId="43" xfId="0" applyFont="1" applyFill="1" applyBorder="1"/>
    <xf numFmtId="0" fontId="6" fillId="3" borderId="46" xfId="0" applyFont="1" applyFill="1" applyBorder="1"/>
    <xf numFmtId="0" fontId="10" fillId="0" borderId="0" xfId="0" applyFont="1" applyFill="1" applyBorder="1" applyAlignment="1">
      <alignment horizontal="center"/>
    </xf>
    <xf numFmtId="0" fontId="6" fillId="0" borderId="22" xfId="0" applyFont="1" applyFill="1" applyBorder="1" applyAlignment="1">
      <alignment horizontal="center"/>
    </xf>
    <xf numFmtId="0" fontId="8" fillId="0" borderId="34" xfId="0" applyFont="1" applyFill="1" applyBorder="1" applyAlignment="1">
      <alignment horizontal="center"/>
    </xf>
    <xf numFmtId="0" fontId="6" fillId="0" borderId="0" xfId="0" applyFont="1" applyAlignment="1">
      <alignment horizontal="left"/>
    </xf>
    <xf numFmtId="0" fontId="6" fillId="0" borderId="47" xfId="0" applyFont="1" applyFill="1" applyBorder="1" applyAlignment="1">
      <alignment horizontal="center"/>
    </xf>
    <xf numFmtId="0" fontId="6" fillId="0" borderId="0" xfId="0" applyFont="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8" fillId="0" borderId="36" xfId="0" applyFont="1" applyFill="1" applyBorder="1" applyAlignment="1">
      <alignment horizontal="center"/>
    </xf>
    <xf numFmtId="165" fontId="6" fillId="0" borderId="34" xfId="0" quotePrefix="1" applyNumberFormat="1" applyFont="1" applyFill="1" applyBorder="1" applyAlignment="1">
      <alignment horizontal="center"/>
    </xf>
    <xf numFmtId="0" fontId="6" fillId="0" borderId="35" xfId="0" quotePrefix="1" applyFont="1" applyFill="1" applyBorder="1" applyAlignment="1">
      <alignment horizontal="center"/>
    </xf>
    <xf numFmtId="0" fontId="6" fillId="0" borderId="36" xfId="0" quotePrefix="1" applyFont="1" applyFill="1" applyBorder="1" applyAlignment="1">
      <alignment horizontal="center"/>
    </xf>
    <xf numFmtId="0" fontId="6" fillId="0" borderId="34" xfId="0" quotePrefix="1" applyFont="1" applyFill="1" applyBorder="1" applyAlignment="1">
      <alignment horizontal="center"/>
    </xf>
    <xf numFmtId="0" fontId="15" fillId="0" borderId="11" xfId="0" applyFont="1" applyFill="1" applyBorder="1" applyAlignment="1">
      <alignment horizontal="center"/>
    </xf>
    <xf numFmtId="0" fontId="7" fillId="0" borderId="0" xfId="0" applyFont="1" applyBorder="1"/>
    <xf numFmtId="0" fontId="7" fillId="0" borderId="0" xfId="0" quotePrefix="1" applyFont="1" applyBorder="1" applyAlignment="1">
      <alignment vertical="center"/>
    </xf>
    <xf numFmtId="0" fontId="0" fillId="0" borderId="0" xfId="0" applyBorder="1" applyAlignment="1"/>
    <xf numFmtId="0" fontId="6" fillId="3" borderId="50" xfId="0" applyFont="1" applyFill="1" applyBorder="1"/>
    <xf numFmtId="0" fontId="6" fillId="3" borderId="6" xfId="0" applyFont="1" applyFill="1" applyBorder="1"/>
    <xf numFmtId="0" fontId="10" fillId="0" borderId="6" xfId="0" applyFont="1" applyFill="1" applyBorder="1" applyAlignment="1">
      <alignment horizontal="center"/>
    </xf>
    <xf numFmtId="0" fontId="6" fillId="3" borderId="51" xfId="0" applyFont="1" applyFill="1" applyBorder="1"/>
    <xf numFmtId="0" fontId="10" fillId="0" borderId="50" xfId="0" applyFont="1" applyFill="1" applyBorder="1" applyAlignment="1">
      <alignment horizontal="center"/>
    </xf>
    <xf numFmtId="0" fontId="6" fillId="0" borderId="51" xfId="0" quotePrefix="1" applyFont="1" applyFill="1" applyBorder="1" applyAlignment="1">
      <alignment horizontal="center"/>
    </xf>
    <xf numFmtId="0" fontId="6" fillId="0" borderId="39" xfId="0" applyFont="1" applyBorder="1"/>
    <xf numFmtId="0" fontId="6" fillId="0" borderId="37" xfId="0" applyFont="1" applyBorder="1"/>
    <xf numFmtId="0" fontId="6" fillId="0" borderId="38" xfId="0" applyFont="1" applyBorder="1"/>
    <xf numFmtId="0" fontId="8" fillId="0" borderId="34" xfId="0" applyFont="1" applyFill="1" applyBorder="1" applyAlignment="1" applyProtection="1">
      <alignment horizontal="center"/>
      <protection locked="0"/>
    </xf>
    <xf numFmtId="0" fontId="8" fillId="0" borderId="34" xfId="0" applyFont="1" applyFill="1" applyBorder="1" applyAlignment="1" applyProtection="1">
      <alignment horizontal="center"/>
    </xf>
    <xf numFmtId="0" fontId="6" fillId="0" borderId="0" xfId="0" applyFont="1" applyProtection="1"/>
    <xf numFmtId="14" fontId="8" fillId="0" borderId="11" xfId="0" applyNumberFormat="1" applyFont="1" applyBorder="1" applyAlignment="1" applyProtection="1">
      <alignment horizontal="center"/>
      <protection locked="0"/>
    </xf>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alignment horizontal="center" vertical="center"/>
      <protection locked="0"/>
    </xf>
    <xf numFmtId="0" fontId="0" fillId="0" borderId="39" xfId="0" applyBorder="1" applyAlignment="1" applyProtection="1">
      <alignment horizontal="center"/>
      <protection locked="0"/>
    </xf>
    <xf numFmtId="0" fontId="10" fillId="0" borderId="39" xfId="0" applyFont="1" applyBorder="1" applyAlignment="1" applyProtection="1">
      <alignment horizontal="center"/>
      <protection locked="0"/>
    </xf>
    <xf numFmtId="0" fontId="10" fillId="0" borderId="37" xfId="0" applyFont="1" applyBorder="1" applyAlignment="1" applyProtection="1">
      <alignment horizontal="center"/>
      <protection locked="0"/>
    </xf>
    <xf numFmtId="0" fontId="10" fillId="0" borderId="38" xfId="0" applyFont="1"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center"/>
      <protection locked="0"/>
    </xf>
    <xf numFmtId="0" fontId="10" fillId="5" borderId="52" xfId="0" applyFont="1"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0" borderId="43" xfId="0" applyBorder="1" applyAlignment="1" applyProtection="1">
      <alignment horizontal="center"/>
      <protection locked="0"/>
    </xf>
    <xf numFmtId="0" fontId="5" fillId="0" borderId="53" xfId="0" applyFont="1" applyBorder="1" applyProtection="1">
      <protection locked="0"/>
    </xf>
    <xf numFmtId="0" fontId="5" fillId="0" borderId="54" xfId="0" applyFont="1" applyBorder="1" applyProtection="1">
      <protection locked="0"/>
    </xf>
    <xf numFmtId="0" fontId="6" fillId="0" borderId="3" xfId="0" applyFont="1" applyBorder="1" applyAlignment="1" applyProtection="1">
      <alignment horizontal="left"/>
      <protection locked="0"/>
    </xf>
    <xf numFmtId="14" fontId="16" fillId="0" borderId="53" xfId="0" applyNumberFormat="1" applyFont="1" applyFill="1" applyBorder="1" applyAlignment="1" applyProtection="1">
      <alignment horizontal="center" vertical="center"/>
      <protection locked="0"/>
    </xf>
    <xf numFmtId="0" fontId="12" fillId="0" borderId="55" xfId="0" applyFont="1" applyFill="1" applyBorder="1" applyAlignment="1">
      <alignment horizontal="left" vertical="center"/>
    </xf>
    <xf numFmtId="0" fontId="10" fillId="0" borderId="1" xfId="0" applyFont="1" applyFill="1" applyBorder="1" applyAlignment="1">
      <alignment horizontal="center"/>
    </xf>
    <xf numFmtId="0" fontId="6" fillId="0" borderId="37" xfId="0" applyFont="1" applyBorder="1" applyAlignment="1" applyProtection="1">
      <alignment horizontal="center" vertical="center" wrapText="1"/>
    </xf>
    <xf numFmtId="0" fontId="20" fillId="0" borderId="32" xfId="0" applyFont="1" applyFill="1" applyBorder="1"/>
    <xf numFmtId="0" fontId="20" fillId="0" borderId="0" xfId="0" applyFont="1" applyFill="1"/>
    <xf numFmtId="0" fontId="8" fillId="0" borderId="36" xfId="0" applyFont="1" applyFill="1" applyBorder="1" applyAlignment="1" applyProtection="1">
      <alignment horizontal="center"/>
      <protection locked="0"/>
    </xf>
    <xf numFmtId="0" fontId="27" fillId="0" borderId="9" xfId="0" applyFont="1" applyFill="1" applyBorder="1" applyAlignment="1">
      <alignment horizontal="left"/>
    </xf>
    <xf numFmtId="0" fontId="27" fillId="0" borderId="55" xfId="0" applyFont="1" applyFill="1" applyBorder="1"/>
    <xf numFmtId="0" fontId="27" fillId="0" borderId="4" xfId="0" applyFont="1" applyFill="1" applyBorder="1" applyAlignment="1">
      <alignment horizontal="left"/>
    </xf>
    <xf numFmtId="0" fontId="27" fillId="0" borderId="55" xfId="0" applyFont="1" applyFill="1" applyBorder="1" applyAlignment="1">
      <alignment horizontal="left"/>
    </xf>
    <xf numFmtId="0" fontId="14" fillId="3" borderId="3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6" fillId="4" borderId="37" xfId="0" applyFont="1" applyFill="1" applyBorder="1"/>
    <xf numFmtId="0" fontId="6" fillId="6" borderId="56" xfId="0" applyFont="1" applyFill="1" applyBorder="1" applyAlignment="1" applyProtection="1">
      <alignment horizontal="center"/>
      <protection locked="0"/>
    </xf>
    <xf numFmtId="0" fontId="6" fillId="6" borderId="21" xfId="0" applyFont="1" applyFill="1" applyBorder="1"/>
    <xf numFmtId="0" fontId="28" fillId="6" borderId="0" xfId="0" applyFont="1" applyFill="1" applyBorder="1"/>
    <xf numFmtId="0" fontId="6" fillId="6" borderId="41" xfId="0" applyFont="1" applyFill="1" applyBorder="1"/>
    <xf numFmtId="0" fontId="6" fillId="6" borderId="0" xfId="0" applyFont="1" applyFill="1" applyBorder="1"/>
    <xf numFmtId="0" fontId="6" fillId="3" borderId="56" xfId="0" applyFont="1" applyFill="1" applyBorder="1" applyAlignment="1" applyProtection="1">
      <alignment horizontal="center"/>
      <protection locked="0"/>
    </xf>
    <xf numFmtId="0" fontId="6" fillId="4" borderId="41" xfId="0" applyFont="1" applyFill="1" applyBorder="1"/>
    <xf numFmtId="0" fontId="6" fillId="4" borderId="56" xfId="0" applyFont="1" applyFill="1" applyBorder="1" applyAlignment="1" applyProtection="1">
      <alignment horizontal="center"/>
      <protection locked="0"/>
    </xf>
    <xf numFmtId="0" fontId="6" fillId="4" borderId="21" xfId="0" applyFont="1" applyFill="1" applyBorder="1"/>
    <xf numFmtId="0" fontId="6" fillId="6" borderId="37" xfId="0" applyFont="1" applyFill="1" applyBorder="1"/>
    <xf numFmtId="0" fontId="6" fillId="3" borderId="37" xfId="0" applyFont="1" applyFill="1" applyBorder="1"/>
    <xf numFmtId="0" fontId="6" fillId="3" borderId="52" xfId="0" applyFont="1" applyFill="1" applyBorder="1"/>
    <xf numFmtId="0" fontId="6" fillId="4" borderId="46" xfId="0" applyFont="1" applyFill="1" applyBorder="1"/>
    <xf numFmtId="0" fontId="6" fillId="4" borderId="56" xfId="0" applyFont="1" applyFill="1" applyBorder="1" applyAlignment="1" applyProtection="1">
      <protection locked="0"/>
    </xf>
    <xf numFmtId="0" fontId="6" fillId="4" borderId="52" xfId="0" applyFont="1" applyFill="1" applyBorder="1"/>
    <xf numFmtId="0" fontId="6" fillId="6" borderId="46" xfId="0" applyFont="1" applyFill="1" applyBorder="1"/>
    <xf numFmtId="0" fontId="6" fillId="6" borderId="52" xfId="0" applyFont="1" applyFill="1" applyBorder="1"/>
    <xf numFmtId="0" fontId="10" fillId="3" borderId="56" xfId="0" applyFont="1" applyFill="1" applyBorder="1" applyAlignment="1" applyProtection="1">
      <alignment horizontal="center"/>
      <protection locked="0"/>
    </xf>
    <xf numFmtId="0" fontId="6" fillId="3" borderId="42" xfId="0" applyFont="1" applyFill="1" applyBorder="1"/>
    <xf numFmtId="0" fontId="6" fillId="4" borderId="42" xfId="0" applyFont="1" applyFill="1" applyBorder="1"/>
    <xf numFmtId="49" fontId="9" fillId="4" borderId="56" xfId="0" applyNumberFormat="1" applyFont="1" applyFill="1" applyBorder="1" applyAlignment="1" applyProtection="1">
      <alignment horizontal="center" vertical="center"/>
      <protection locked="0"/>
    </xf>
    <xf numFmtId="0" fontId="7" fillId="0" borderId="38" xfId="0" applyFont="1" applyFill="1" applyBorder="1" applyAlignment="1">
      <alignment horizontal="center" vertical="center"/>
    </xf>
    <xf numFmtId="0" fontId="8" fillId="0" borderId="57" xfId="0" applyFont="1" applyBorder="1" applyAlignment="1">
      <alignment horizontal="center" wrapText="1"/>
    </xf>
    <xf numFmtId="0" fontId="8" fillId="0" borderId="8" xfId="0" applyFont="1" applyBorder="1"/>
    <xf numFmtId="0" fontId="9" fillId="0" borderId="11" xfId="0" applyFont="1" applyFill="1" applyBorder="1" applyAlignment="1">
      <alignment horizontal="center" vertical="center"/>
    </xf>
    <xf numFmtId="0" fontId="8" fillId="0" borderId="58" xfId="0" applyFont="1" applyFill="1" applyBorder="1" applyAlignment="1">
      <alignment horizontal="center"/>
    </xf>
    <xf numFmtId="0" fontId="21" fillId="0" borderId="11" xfId="0" applyFont="1" applyFill="1" applyBorder="1" applyAlignment="1" applyProtection="1">
      <alignment horizontal="right"/>
      <protection locked="0"/>
    </xf>
    <xf numFmtId="0" fontId="7" fillId="0" borderId="0" xfId="0" applyFont="1" applyFill="1" applyBorder="1" applyAlignment="1">
      <alignment horizontal="center" vertical="center"/>
    </xf>
    <xf numFmtId="0" fontId="8" fillId="4" borderId="0" xfId="0" applyFont="1" applyFill="1" applyBorder="1" applyAlignment="1">
      <alignment horizontal="center" vertical="center"/>
    </xf>
    <xf numFmtId="0" fontId="6" fillId="0" borderId="9" xfId="0" applyFont="1" applyFill="1" applyBorder="1"/>
    <xf numFmtId="0" fontId="9" fillId="0" borderId="55" xfId="0" applyFont="1" applyFill="1" applyBorder="1" applyAlignment="1">
      <alignment horizontal="left" vertical="center"/>
    </xf>
    <xf numFmtId="0" fontId="7" fillId="0" borderId="11" xfId="0" applyFont="1" applyFill="1" applyBorder="1"/>
    <xf numFmtId="0" fontId="6" fillId="0" borderId="13" xfId="2" applyFont="1" applyBorder="1" applyAlignment="1">
      <alignment wrapText="1"/>
    </xf>
    <xf numFmtId="0" fontId="26" fillId="0" borderId="0" xfId="1" applyFont="1" applyBorder="1" applyAlignment="1">
      <alignment horizontal="center"/>
    </xf>
    <xf numFmtId="0" fontId="26" fillId="0" borderId="46" xfId="1" applyFont="1" applyBorder="1" applyAlignment="1">
      <alignment horizontal="center"/>
    </xf>
    <xf numFmtId="0" fontId="26" fillId="0" borderId="52" xfId="1" applyFont="1" applyBorder="1" applyAlignment="1">
      <alignment horizontal="center"/>
    </xf>
    <xf numFmtId="0" fontId="6" fillId="0" borderId="39" xfId="0" applyFont="1" applyFill="1" applyBorder="1" applyAlignment="1">
      <alignment horizontal="center"/>
    </xf>
    <xf numFmtId="0" fontId="6" fillId="0" borderId="37" xfId="0" applyFont="1" applyFill="1" applyBorder="1" applyAlignment="1">
      <alignment horizontal="center"/>
    </xf>
    <xf numFmtId="0" fontId="26" fillId="0" borderId="39" xfId="1" applyFont="1" applyBorder="1" applyAlignment="1">
      <alignment horizontal="center"/>
    </xf>
    <xf numFmtId="0" fontId="26" fillId="0" borderId="38" xfId="1" applyFont="1" applyBorder="1" applyAlignment="1">
      <alignment horizontal="center"/>
    </xf>
    <xf numFmtId="0" fontId="22"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3" fillId="0" borderId="39"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6" fillId="0" borderId="46" xfId="0" applyFont="1" applyFill="1" applyBorder="1" applyAlignment="1">
      <alignment horizontal="center"/>
    </xf>
    <xf numFmtId="0" fontId="8" fillId="0" borderId="45" xfId="0" applyFont="1" applyFill="1" applyBorder="1" applyAlignment="1">
      <alignment horizontal="center"/>
    </xf>
    <xf numFmtId="0" fontId="8" fillId="0" borderId="45" xfId="0" applyFont="1" applyFill="1" applyBorder="1" applyAlignment="1" applyProtection="1">
      <alignment horizontal="center"/>
      <protection locked="0"/>
    </xf>
    <xf numFmtId="0" fontId="7" fillId="0" borderId="13" xfId="0" applyFont="1" applyFill="1" applyBorder="1" applyAlignment="1">
      <alignment horizontal="center" vertical="center"/>
    </xf>
    <xf numFmtId="0" fontId="9" fillId="0" borderId="11" xfId="0" quotePrefix="1" applyFont="1" applyFill="1" applyBorder="1" applyAlignment="1">
      <alignment horizontal="center" vertical="center"/>
    </xf>
    <xf numFmtId="0" fontId="7" fillId="0" borderId="4" xfId="0" applyFont="1" applyFill="1" applyBorder="1" applyAlignment="1">
      <alignment horizontal="left"/>
    </xf>
    <xf numFmtId="0" fontId="3" fillId="0" borderId="59" xfId="0" applyFont="1" applyFill="1" applyBorder="1" applyAlignment="1">
      <alignment horizontal="right"/>
    </xf>
    <xf numFmtId="0" fontId="24" fillId="0" borderId="55" xfId="0" applyFont="1" applyFill="1" applyBorder="1"/>
    <xf numFmtId="0" fontId="22" fillId="0" borderId="11" xfId="0" applyFont="1" applyFill="1" applyBorder="1" applyAlignment="1" applyProtection="1">
      <alignment horizontal="center"/>
      <protection locked="0"/>
    </xf>
    <xf numFmtId="0" fontId="21" fillId="0" borderId="11" xfId="0" applyFont="1" applyFill="1" applyBorder="1" applyAlignment="1" applyProtection="1">
      <alignment horizontal="center"/>
      <protection locked="0"/>
    </xf>
    <xf numFmtId="0" fontId="23" fillId="0" borderId="11" xfId="0" applyFont="1" applyFill="1" applyBorder="1" applyAlignment="1" applyProtection="1">
      <alignment horizontal="center"/>
      <protection locked="0"/>
    </xf>
    <xf numFmtId="164" fontId="22" fillId="0" borderId="56" xfId="0"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locked="0"/>
    </xf>
    <xf numFmtId="0" fontId="6" fillId="0" borderId="47" xfId="0" quotePrefix="1" applyFont="1" applyFill="1" applyBorder="1" applyAlignment="1">
      <alignment horizontal="center"/>
    </xf>
    <xf numFmtId="0" fontId="8" fillId="0" borderId="35" xfId="0" applyFont="1" applyFill="1" applyBorder="1" applyAlignment="1" applyProtection="1">
      <alignment horizontal="center"/>
      <protection locked="0"/>
    </xf>
    <xf numFmtId="0" fontId="8" fillId="0" borderId="35" xfId="0" applyFont="1" applyFill="1" applyBorder="1" applyAlignment="1">
      <alignment horizontal="center"/>
    </xf>
    <xf numFmtId="0" fontId="8" fillId="0" borderId="45" xfId="0" applyFont="1" applyFill="1" applyBorder="1" applyAlignment="1" applyProtection="1">
      <alignment horizontal="center"/>
    </xf>
    <xf numFmtId="0" fontId="10" fillId="0" borderId="9" xfId="0" applyFont="1" applyBorder="1" applyAlignment="1" applyProtection="1">
      <alignment wrapText="1"/>
      <protection locked="0"/>
    </xf>
    <xf numFmtId="0" fontId="0" fillId="0" borderId="0" xfId="0" applyBorder="1" applyAlignment="1">
      <alignment wrapText="1"/>
    </xf>
    <xf numFmtId="0" fontId="0" fillId="0" borderId="3" xfId="0" applyBorder="1" applyAlignment="1">
      <alignment wrapText="1"/>
    </xf>
    <xf numFmtId="0" fontId="6" fillId="0" borderId="9" xfId="0" applyFont="1" applyBorder="1" applyAlignment="1" applyProtection="1">
      <alignment wrapText="1"/>
      <protection locked="0"/>
    </xf>
    <xf numFmtId="0" fontId="10" fillId="0" borderId="9" xfId="0" applyFont="1" applyBorder="1" applyAlignment="1" applyProtection="1">
      <alignment horizontal="left" wrapText="1"/>
      <protection locked="0"/>
    </xf>
    <xf numFmtId="0" fontId="10" fillId="0" borderId="0" xfId="0" applyFont="1" applyBorder="1" applyAlignment="1">
      <alignment horizontal="left" wrapText="1"/>
    </xf>
    <xf numFmtId="0" fontId="10" fillId="0" borderId="3" xfId="0" applyFont="1" applyBorder="1" applyAlignment="1">
      <alignment horizontal="left" wrapText="1"/>
    </xf>
    <xf numFmtId="0" fontId="6" fillId="0" borderId="9" xfId="0" applyFont="1" applyBorder="1" applyAlignment="1" applyProtection="1">
      <alignment horizontal="left" wrapText="1"/>
      <protection locked="0"/>
    </xf>
    <xf numFmtId="0" fontId="0" fillId="0" borderId="0" xfId="0" applyBorder="1" applyAlignment="1">
      <alignment horizontal="left" wrapText="1"/>
    </xf>
    <xf numFmtId="0" fontId="0" fillId="0" borderId="3" xfId="0" applyBorder="1" applyAlignment="1">
      <alignment horizontal="left" wrapText="1"/>
    </xf>
    <xf numFmtId="0" fontId="7" fillId="0" borderId="9" xfId="0" applyFont="1" applyFill="1" applyBorder="1" applyAlignment="1">
      <alignment wrapText="1"/>
    </xf>
    <xf numFmtId="0" fontId="6" fillId="0" borderId="3" xfId="2" applyFont="1" applyBorder="1" applyAlignment="1">
      <alignment wrapText="1"/>
    </xf>
    <xf numFmtId="0" fontId="6" fillId="0" borderId="70" xfId="0" applyFont="1" applyBorder="1"/>
    <xf numFmtId="0" fontId="1" fillId="7" borderId="60" xfId="3" applyFill="1" applyBorder="1" applyAlignment="1">
      <alignment horizontal="center" vertical="top" wrapText="1"/>
    </xf>
    <xf numFmtId="0" fontId="1" fillId="7" borderId="61" xfId="3" applyFill="1" applyBorder="1" applyAlignment="1">
      <alignment horizontal="center" vertical="top" wrapText="1"/>
    </xf>
    <xf numFmtId="0" fontId="1" fillId="7" borderId="62" xfId="3" applyFill="1" applyBorder="1" applyAlignment="1">
      <alignment horizontal="center" vertical="top" wrapText="1"/>
    </xf>
    <xf numFmtId="0" fontId="1" fillId="7" borderId="63" xfId="3" applyFill="1" applyBorder="1" applyAlignment="1">
      <alignment horizontal="center" vertical="top" wrapText="1"/>
    </xf>
    <xf numFmtId="0" fontId="1" fillId="7" borderId="0" xfId="3" applyFill="1" applyBorder="1" applyAlignment="1">
      <alignment horizontal="center" vertical="top" wrapText="1"/>
    </xf>
    <xf numFmtId="0" fontId="1" fillId="7" borderId="64" xfId="3" applyFill="1" applyBorder="1" applyAlignment="1">
      <alignment horizontal="center" vertical="top" wrapText="1"/>
    </xf>
    <xf numFmtId="0" fontId="1" fillId="7" borderId="65" xfId="3" applyFill="1" applyBorder="1" applyAlignment="1">
      <alignment horizontal="center" vertical="top" wrapText="1"/>
    </xf>
    <xf numFmtId="0" fontId="1" fillId="7" borderId="66" xfId="3" applyFill="1" applyBorder="1" applyAlignment="1">
      <alignment horizontal="center" vertical="top" wrapText="1"/>
    </xf>
    <xf numFmtId="0" fontId="1" fillId="7" borderId="67" xfId="3" applyFill="1" applyBorder="1" applyAlignment="1">
      <alignment horizontal="center" vertical="top" wrapText="1"/>
    </xf>
    <xf numFmtId="0" fontId="6" fillId="0" borderId="0"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14" xfId="0" applyFont="1" applyBorder="1" applyAlignment="1">
      <alignment horizontal="center" vertical="center" wrapText="1"/>
    </xf>
    <xf numFmtId="0" fontId="0" fillId="0" borderId="56" xfId="0" applyBorder="1" applyAlignment="1"/>
    <xf numFmtId="0" fontId="0" fillId="0" borderId="27" xfId="0" applyBorder="1" applyAlignment="1"/>
    <xf numFmtId="0" fontId="0" fillId="0" borderId="28" xfId="0" applyBorder="1" applyAlignment="1"/>
    <xf numFmtId="0" fontId="17" fillId="0" borderId="68" xfId="0" applyFont="1" applyBorder="1" applyAlignment="1">
      <alignment horizontal="center" vertical="center" wrapText="1"/>
    </xf>
    <xf numFmtId="0" fontId="0" fillId="0" borderId="23" xfId="0" applyBorder="1" applyAlignment="1">
      <alignment horizontal="center" wrapText="1"/>
    </xf>
    <xf numFmtId="0" fontId="0" fillId="0" borderId="69" xfId="0" applyBorder="1" applyAlignment="1">
      <alignment horizontal="center" wrapText="1"/>
    </xf>
    <xf numFmtId="0" fontId="7" fillId="0" borderId="40" xfId="0" applyFont="1" applyFill="1" applyBorder="1" applyAlignment="1">
      <alignment horizontal="center" vertical="center" wrapText="1"/>
    </xf>
    <xf numFmtId="0" fontId="6"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2"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1" xfId="0" applyFont="1" applyBorder="1" applyAlignment="1">
      <alignment horizontal="center"/>
    </xf>
    <xf numFmtId="0" fontId="7" fillId="0" borderId="40" xfId="0" applyFont="1" applyFill="1" applyBorder="1" applyAlignment="1">
      <alignment horizontal="center" vertical="center"/>
    </xf>
    <xf numFmtId="0" fontId="6" fillId="0" borderId="43" xfId="0" applyFont="1" applyBorder="1" applyAlignment="1"/>
    <xf numFmtId="0" fontId="6" fillId="0" borderId="41" xfId="0" applyFont="1" applyBorder="1" applyAlignment="1"/>
    <xf numFmtId="0" fontId="6" fillId="0" borderId="46" xfId="0" applyFont="1" applyBorder="1" applyAlignment="1"/>
    <xf numFmtId="0" fontId="6" fillId="0" borderId="42" xfId="0" applyFont="1" applyBorder="1" applyAlignment="1"/>
    <xf numFmtId="0" fontId="6" fillId="0" borderId="52" xfId="0" applyFont="1" applyBorder="1" applyAlignment="1"/>
    <xf numFmtId="0" fontId="6" fillId="0" borderId="41" xfId="0" applyFont="1" applyBorder="1" applyAlignment="1">
      <alignment horizontal="center" vertical="center" wrapText="1"/>
    </xf>
    <xf numFmtId="0" fontId="7" fillId="0" borderId="4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52" xfId="0" applyFont="1" applyFill="1" applyBorder="1" applyAlignment="1">
      <alignment horizontal="center" vertical="center"/>
    </xf>
    <xf numFmtId="0" fontId="30" fillId="0" borderId="0" xfId="0" applyFont="1"/>
  </cellXfs>
  <cellStyles count="4">
    <cellStyle name="Normal" xfId="0" builtinId="0"/>
    <cellStyle name="Normal_P441-2-4 cortec" xfId="1"/>
    <cellStyle name="Normal_P541 cortec" xfId="2"/>
    <cellStyle name="Normal_Templat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22" fmlaLink="Database!$B$2" fmlaRange="Database!$B$3:$B$5" noThreeD="1" sel="1" val="0"/>
</file>

<file path=xl/ctrlProps/ctrlProp2.xml><?xml version="1.0" encoding="utf-8"?>
<formControlPr xmlns="http://schemas.microsoft.com/office/spreadsheetml/2009/9/main" objectType="List" dx="22" fmlaLink="Database!$B$7" fmlaRange="Database!$B$8:$B$9" noThreeD="1" sel="1" val="0"/>
</file>

<file path=xl/ctrlProps/ctrlProp3.xml><?xml version="1.0" encoding="utf-8"?>
<formControlPr xmlns="http://schemas.microsoft.com/office/spreadsheetml/2009/9/main" objectType="List" dx="22" fmlaLink="Database!$B$11" fmlaRange="Database!$B$12:$B$13" noThreeD="1" sel="2" val="0"/>
</file>

<file path=xl/ctrlProps/ctrlProp4.xml><?xml version="1.0" encoding="utf-8"?>
<formControlPr xmlns="http://schemas.microsoft.com/office/spreadsheetml/2009/9/main" objectType="List" dx="22" fmlaLink="Database!$B$15" fmlaRange="Database!$B$16:$B$17" noThreeD="1" sel="1" val="0"/>
</file>

<file path=xl/ctrlProps/ctrlProp5.xml><?xml version="1.0" encoding="utf-8"?>
<formControlPr xmlns="http://schemas.microsoft.com/office/spreadsheetml/2009/9/main" objectType="List" dx="22" fmlaLink="Database!$B$24" fmlaRange="Database!$B$25:$B$26" noThreeD="1" sel="1" val="0"/>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1025" name="Line 1">
          <a:extLst>
            <a:ext uri="{FF2B5EF4-FFF2-40B4-BE49-F238E27FC236}">
              <a16:creationId xmlns:a16="http://schemas.microsoft.com/office/drawing/2014/main" id="{0E7922A4-763C-D0A8-8B2A-4C9330EE8D69}"/>
            </a:ext>
          </a:extLst>
        </xdr:cNvPr>
        <xdr:cNvSpPr>
          <a:spLocks noChangeShapeType="1"/>
        </xdr:cNvSpPr>
      </xdr:nvSpPr>
      <xdr:spPr bwMode="auto">
        <a:xfrm>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2</xdr:col>
      <xdr:colOff>0</xdr:colOff>
      <xdr:row>6</xdr:row>
      <xdr:rowOff>0</xdr:rowOff>
    </xdr:to>
    <xdr:sp macro="" textlink="">
      <xdr:nvSpPr>
        <xdr:cNvPr id="1026" name="Line 2">
          <a:extLst>
            <a:ext uri="{FF2B5EF4-FFF2-40B4-BE49-F238E27FC236}">
              <a16:creationId xmlns:a16="http://schemas.microsoft.com/office/drawing/2014/main" id="{1C7D357C-CA40-7A37-9751-F081DCF5D71B}"/>
            </a:ext>
          </a:extLst>
        </xdr:cNvPr>
        <xdr:cNvSpPr>
          <a:spLocks noChangeShapeType="1"/>
        </xdr:cNvSpPr>
      </xdr:nvSpPr>
      <xdr:spPr bwMode="auto">
        <a:xfrm>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2</xdr:col>
      <xdr:colOff>0</xdr:colOff>
      <xdr:row>6</xdr:row>
      <xdr:rowOff>0</xdr:rowOff>
    </xdr:to>
    <xdr:sp macro="" textlink="">
      <xdr:nvSpPr>
        <xdr:cNvPr id="1027" name="Line 3">
          <a:extLst>
            <a:ext uri="{FF2B5EF4-FFF2-40B4-BE49-F238E27FC236}">
              <a16:creationId xmlns:a16="http://schemas.microsoft.com/office/drawing/2014/main" id="{3F4FBDBE-8A95-610D-043C-A84EB9FB6719}"/>
            </a:ext>
          </a:extLst>
        </xdr:cNvPr>
        <xdr:cNvSpPr>
          <a:spLocks noChangeShapeType="1"/>
        </xdr:cNvSpPr>
      </xdr:nvSpPr>
      <xdr:spPr bwMode="auto">
        <a:xfrm>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2</xdr:col>
      <xdr:colOff>0</xdr:colOff>
      <xdr:row>6</xdr:row>
      <xdr:rowOff>0</xdr:rowOff>
    </xdr:to>
    <xdr:sp macro="" textlink="">
      <xdr:nvSpPr>
        <xdr:cNvPr id="1028" name="Line 4">
          <a:extLst>
            <a:ext uri="{FF2B5EF4-FFF2-40B4-BE49-F238E27FC236}">
              <a16:creationId xmlns:a16="http://schemas.microsoft.com/office/drawing/2014/main" id="{BB062503-1425-E565-4239-AA99342B60D7}"/>
            </a:ext>
          </a:extLst>
        </xdr:cNvPr>
        <xdr:cNvSpPr>
          <a:spLocks noChangeShapeType="1"/>
        </xdr:cNvSpPr>
      </xdr:nvSpPr>
      <xdr:spPr bwMode="auto">
        <a:xfrm>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2</xdr:col>
      <xdr:colOff>0</xdr:colOff>
      <xdr:row>6</xdr:row>
      <xdr:rowOff>0</xdr:rowOff>
    </xdr:to>
    <xdr:sp macro="" textlink="">
      <xdr:nvSpPr>
        <xdr:cNvPr id="1029" name="Line 5">
          <a:extLst>
            <a:ext uri="{FF2B5EF4-FFF2-40B4-BE49-F238E27FC236}">
              <a16:creationId xmlns:a16="http://schemas.microsoft.com/office/drawing/2014/main" id="{38F5FFBE-E3B7-BFB1-67A4-2814AEE765E4}"/>
            </a:ext>
          </a:extLst>
        </xdr:cNvPr>
        <xdr:cNvSpPr>
          <a:spLocks noChangeShapeType="1"/>
        </xdr:cNvSpPr>
      </xdr:nvSpPr>
      <xdr:spPr bwMode="auto">
        <a:xfrm>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2</xdr:col>
      <xdr:colOff>0</xdr:colOff>
      <xdr:row>6</xdr:row>
      <xdr:rowOff>0</xdr:rowOff>
    </xdr:to>
    <xdr:sp macro="" textlink="">
      <xdr:nvSpPr>
        <xdr:cNvPr id="1030" name="Line 6">
          <a:extLst>
            <a:ext uri="{FF2B5EF4-FFF2-40B4-BE49-F238E27FC236}">
              <a16:creationId xmlns:a16="http://schemas.microsoft.com/office/drawing/2014/main" id="{11A86172-D744-2D2A-7DC7-B7B680496824}"/>
            </a:ext>
          </a:extLst>
        </xdr:cNvPr>
        <xdr:cNvSpPr>
          <a:spLocks noChangeShapeType="1"/>
        </xdr:cNvSpPr>
      </xdr:nvSpPr>
      <xdr:spPr bwMode="auto">
        <a:xfrm flipV="1">
          <a:off x="4076700"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0</xdr:colOff>
          <xdr:row>9</xdr:row>
          <xdr:rowOff>0</xdr:rowOff>
        </xdr:to>
        <xdr:sp macro="" textlink="">
          <xdr:nvSpPr>
            <xdr:cNvPr id="1039" name="List Box 15" hidden="1">
              <a:extLst>
                <a:ext uri="{63B3BB69-23CF-44E3-9099-C40C66FF867C}">
                  <a14:compatExt spid="_x0000_s1039"/>
                </a:ext>
                <a:ext uri="{FF2B5EF4-FFF2-40B4-BE49-F238E27FC236}">
                  <a16:creationId xmlns:a16="http://schemas.microsoft.com/office/drawing/2014/main" id="{FDCDC406-77B5-EB85-CC77-6F381A944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xdr:col>
          <xdr:colOff>0</xdr:colOff>
          <xdr:row>17</xdr:row>
          <xdr:rowOff>0</xdr:rowOff>
        </xdr:to>
        <xdr:sp macro="" textlink="">
          <xdr:nvSpPr>
            <xdr:cNvPr id="1040" name="List Box 16" hidden="1">
              <a:extLst>
                <a:ext uri="{63B3BB69-23CF-44E3-9099-C40C66FF867C}">
                  <a14:compatExt spid="_x0000_s1040"/>
                </a:ext>
                <a:ext uri="{FF2B5EF4-FFF2-40B4-BE49-F238E27FC236}">
                  <a16:creationId xmlns:a16="http://schemas.microsoft.com/office/drawing/2014/main" id="{16B20771-6F17-BDFA-D82E-45C1296396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0</xdr:colOff>
          <xdr:row>12</xdr:row>
          <xdr:rowOff>285750</xdr:rowOff>
        </xdr:to>
        <xdr:sp macro="" textlink="">
          <xdr:nvSpPr>
            <xdr:cNvPr id="1041" name="List Box 17" hidden="1">
              <a:extLst>
                <a:ext uri="{63B3BB69-23CF-44E3-9099-C40C66FF867C}">
                  <a14:compatExt spid="_x0000_s1041"/>
                </a:ext>
                <a:ext uri="{FF2B5EF4-FFF2-40B4-BE49-F238E27FC236}">
                  <a16:creationId xmlns:a16="http://schemas.microsoft.com/office/drawing/2014/main" id="{D193773F-EACE-3292-3E2C-2FD5BAA58D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0</xdr:col>
          <xdr:colOff>3543300</xdr:colOff>
          <xdr:row>19</xdr:row>
          <xdr:rowOff>0</xdr:rowOff>
        </xdr:to>
        <xdr:sp macro="" textlink="">
          <xdr:nvSpPr>
            <xdr:cNvPr id="1042" name="List Box 18" hidden="1">
              <a:extLst>
                <a:ext uri="{63B3BB69-23CF-44E3-9099-C40C66FF867C}">
                  <a14:compatExt spid="_x0000_s1042"/>
                </a:ext>
                <a:ext uri="{FF2B5EF4-FFF2-40B4-BE49-F238E27FC236}">
                  <a16:creationId xmlns:a16="http://schemas.microsoft.com/office/drawing/2014/main" id="{F8105351-1FA4-0C7D-90C0-AD31D896A1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1</xdr:col>
          <xdr:colOff>0</xdr:colOff>
          <xdr:row>25</xdr:row>
          <xdr:rowOff>0</xdr:rowOff>
        </xdr:to>
        <xdr:sp macro="" textlink="">
          <xdr:nvSpPr>
            <xdr:cNvPr id="1043" name="List Box 19" hidden="1">
              <a:extLst>
                <a:ext uri="{63B3BB69-23CF-44E3-9099-C40C66FF867C}">
                  <a14:compatExt spid="_x0000_s1043"/>
                </a:ext>
                <a:ext uri="{FF2B5EF4-FFF2-40B4-BE49-F238E27FC236}">
                  <a16:creationId xmlns:a16="http://schemas.microsoft.com/office/drawing/2014/main" id="{E1A8FCE3-FB5E-7D01-B24A-97214F282C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K10"/>
  <sheetViews>
    <sheetView showGridLines="0" showRowColHeaders="0" tabSelected="1" workbookViewId="0">
      <selection activeCell="H58" sqref="H58"/>
    </sheetView>
  </sheetViews>
  <sheetFormatPr defaultRowHeight="14.25" x14ac:dyDescent="0.2"/>
  <sheetData>
    <row r="1" spans="1:11" x14ac:dyDescent="0.2">
      <c r="A1" s="351" t="s">
        <v>191</v>
      </c>
      <c r="B1" s="1"/>
      <c r="C1" s="1"/>
      <c r="D1" s="1"/>
      <c r="E1" s="1"/>
      <c r="F1" s="1"/>
      <c r="G1" s="1"/>
      <c r="H1" s="1"/>
      <c r="I1" s="1"/>
      <c r="J1" s="1"/>
      <c r="K1" s="1"/>
    </row>
    <row r="2" spans="1:11" ht="15" thickBot="1" x14ac:dyDescent="0.25">
      <c r="A2" s="1"/>
      <c r="B2" s="1"/>
      <c r="C2" s="1"/>
      <c r="D2" s="1"/>
      <c r="E2" s="1"/>
      <c r="F2" s="1"/>
      <c r="G2" s="1"/>
      <c r="H2" s="1"/>
      <c r="I2" s="1"/>
      <c r="J2" s="1"/>
      <c r="K2" s="1"/>
    </row>
    <row r="3" spans="1:11" ht="15" thickTop="1" x14ac:dyDescent="0.2">
      <c r="A3" s="1"/>
      <c r="B3" s="311" t="s">
        <v>0</v>
      </c>
      <c r="C3" s="312"/>
      <c r="D3" s="312"/>
      <c r="E3" s="312"/>
      <c r="F3" s="312"/>
      <c r="G3" s="312"/>
      <c r="H3" s="312"/>
      <c r="I3" s="312"/>
      <c r="J3" s="313"/>
      <c r="K3" s="1"/>
    </row>
    <row r="4" spans="1:11" x14ac:dyDescent="0.2">
      <c r="A4" s="1"/>
      <c r="B4" s="314" t="s">
        <v>1</v>
      </c>
      <c r="C4" s="315"/>
      <c r="D4" s="315"/>
      <c r="E4" s="315"/>
      <c r="F4" s="315"/>
      <c r="G4" s="315"/>
      <c r="H4" s="315"/>
      <c r="I4" s="315"/>
      <c r="J4" s="316"/>
      <c r="K4" s="1"/>
    </row>
    <row r="5" spans="1:11" x14ac:dyDescent="0.2">
      <c r="A5" s="1"/>
      <c r="B5" s="314"/>
      <c r="C5" s="315"/>
      <c r="D5" s="315"/>
      <c r="E5" s="315"/>
      <c r="F5" s="315"/>
      <c r="G5" s="315"/>
      <c r="H5" s="315"/>
      <c r="I5" s="315"/>
      <c r="J5" s="316"/>
      <c r="K5" s="1"/>
    </row>
    <row r="6" spans="1:11" x14ac:dyDescent="0.2">
      <c r="A6" s="1"/>
      <c r="B6" s="314" t="s">
        <v>2</v>
      </c>
      <c r="C6" s="315"/>
      <c r="D6" s="315"/>
      <c r="E6" s="315"/>
      <c r="F6" s="315"/>
      <c r="G6" s="315"/>
      <c r="H6" s="315"/>
      <c r="I6" s="315"/>
      <c r="J6" s="316"/>
      <c r="K6" s="1"/>
    </row>
    <row r="7" spans="1:11" x14ac:dyDescent="0.2">
      <c r="A7" s="1"/>
      <c r="B7" s="314"/>
      <c r="C7" s="315"/>
      <c r="D7" s="315"/>
      <c r="E7" s="315"/>
      <c r="F7" s="315"/>
      <c r="G7" s="315"/>
      <c r="H7" s="315"/>
      <c r="I7" s="315"/>
      <c r="J7" s="316"/>
      <c r="K7" s="1"/>
    </row>
    <row r="8" spans="1:11" ht="15" thickBot="1" x14ac:dyDescent="0.25">
      <c r="A8" s="1"/>
      <c r="B8" s="317"/>
      <c r="C8" s="318"/>
      <c r="D8" s="318"/>
      <c r="E8" s="318"/>
      <c r="F8" s="318"/>
      <c r="G8" s="318"/>
      <c r="H8" s="318"/>
      <c r="I8" s="318"/>
      <c r="J8" s="319"/>
      <c r="K8" s="1"/>
    </row>
    <row r="9" spans="1:11" ht="15" thickTop="1" x14ac:dyDescent="0.2">
      <c r="A9" s="1"/>
      <c r="B9" s="1"/>
      <c r="C9" s="1"/>
      <c r="D9" s="1"/>
      <c r="E9" s="1"/>
      <c r="F9" s="1"/>
      <c r="G9" s="1"/>
      <c r="H9" s="1"/>
      <c r="I9" s="1"/>
      <c r="J9" s="1"/>
      <c r="K9" s="1"/>
    </row>
    <row r="10" spans="1:11" x14ac:dyDescent="0.2">
      <c r="A10" s="1"/>
      <c r="B10" s="1"/>
      <c r="C10" s="1"/>
      <c r="D10" s="1"/>
      <c r="E10" s="1"/>
      <c r="F10" s="1"/>
      <c r="G10" s="1"/>
      <c r="H10" s="1"/>
      <c r="I10" s="1"/>
      <c r="J10" s="1"/>
      <c r="K10" s="1"/>
    </row>
  </sheetData>
  <sheetProtection algorithmName="SHA-512" hashValue="fMU7VZUfl2OmgR3nXvUT5pK0IgM0c9XyVDnojdFUODlYbz+j6V62/k1MZMKg38yHkpbP0d8LGeoY/lR0MqV1cg==" saltValue="1Gn32cjXO4MQeP1kME4mVA==" spinCount="100000" sheet="1" objects="1" scenarios="1"/>
  <mergeCells count="3">
    <mergeCell ref="B3:J3"/>
    <mergeCell ref="B4:J5"/>
    <mergeCell ref="B6:J8"/>
  </mergeCells>
  <phoneticPr fontId="0" type="noConversion"/>
  <pageMargins left="0.75" right="0.75" top="1" bottom="1" header="0.5" footer="0.5"/>
  <pageSetup scale="89" orientation="portrait" horizontalDpi="300" verticalDpi="300" r:id="rId1"/>
  <headerFooter alignWithMargins="0">
    <oddHeader>&amp;F</oddHeader>
    <oddFooter>&amp;LPage &amp;P of &amp;N&amp;C&amp;F&amp;R&amp;D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O55"/>
  <sheetViews>
    <sheetView showGridLines="0" showRowColHeaders="0" workbookViewId="0">
      <selection activeCell="A2" sqref="A2"/>
    </sheetView>
  </sheetViews>
  <sheetFormatPr defaultRowHeight="14.25" x14ac:dyDescent="0.2"/>
  <cols>
    <col min="1" max="1" width="25.375" style="6" customWidth="1"/>
    <col min="2" max="2" width="36.75" style="6" customWidth="1"/>
    <col min="3" max="4" width="2.5" style="6" customWidth="1"/>
    <col min="5" max="5" width="3.25" style="6" customWidth="1"/>
    <col min="6" max="12" width="2.5" style="6" customWidth="1"/>
    <col min="13" max="13" width="4" style="6" customWidth="1"/>
    <col min="14" max="15" width="2.5" style="6" customWidth="1"/>
    <col min="16" max="16384" width="9" style="6"/>
  </cols>
  <sheetData>
    <row r="1" spans="1:15" ht="15" x14ac:dyDescent="0.25">
      <c r="A1" s="48" t="s">
        <v>24</v>
      </c>
      <c r="B1" s="49"/>
      <c r="C1" s="49"/>
      <c r="D1" s="49"/>
      <c r="E1" s="49"/>
      <c r="F1" s="49"/>
      <c r="G1" s="49"/>
      <c r="H1" s="49"/>
      <c r="I1" s="49"/>
      <c r="J1" s="49"/>
      <c r="K1" s="49"/>
      <c r="L1" s="49"/>
      <c r="M1" s="49"/>
      <c r="N1" s="49"/>
      <c r="O1" s="50"/>
    </row>
    <row r="2" spans="1:15" ht="15" thickBot="1" x14ac:dyDescent="0.25">
      <c r="A2" s="351" t="s">
        <v>191</v>
      </c>
      <c r="B2" s="55"/>
      <c r="C2" s="55"/>
      <c r="D2" s="55"/>
      <c r="E2" s="55"/>
      <c r="F2" s="55"/>
      <c r="G2" s="55"/>
      <c r="H2" s="55"/>
      <c r="I2" s="55"/>
      <c r="J2" s="55"/>
      <c r="K2" s="55"/>
      <c r="L2" s="55"/>
      <c r="M2" s="55"/>
      <c r="N2" s="55"/>
      <c r="O2" s="56"/>
    </row>
    <row r="3" spans="1:15" ht="15.75" thickBot="1" x14ac:dyDescent="0.3">
      <c r="A3" s="25" t="s">
        <v>25</v>
      </c>
      <c r="B3" s="24"/>
      <c r="C3" s="25" t="s">
        <v>26</v>
      </c>
      <c r="D3" s="24"/>
      <c r="E3" s="24"/>
      <c r="F3" s="24"/>
      <c r="G3" s="24"/>
      <c r="H3" s="24"/>
      <c r="I3" s="24"/>
      <c r="J3" s="24"/>
      <c r="K3" s="24"/>
      <c r="L3" s="24"/>
      <c r="M3" s="24"/>
      <c r="N3" s="24"/>
      <c r="O3" s="40"/>
    </row>
    <row r="4" spans="1:15" s="27" customFormat="1" ht="15.75" customHeight="1" x14ac:dyDescent="0.25">
      <c r="A4" s="28" t="s">
        <v>116</v>
      </c>
      <c r="B4" s="2"/>
      <c r="C4" s="3"/>
      <c r="D4" s="3"/>
      <c r="E4" s="4"/>
      <c r="F4" s="3"/>
      <c r="G4" s="3"/>
      <c r="H4" s="3"/>
      <c r="I4" s="3"/>
      <c r="J4" s="3"/>
      <c r="K4" s="3"/>
      <c r="L4" s="3"/>
      <c r="M4" s="4"/>
      <c r="N4" s="3"/>
      <c r="O4" s="41"/>
    </row>
    <row r="5" spans="1:15" ht="15.75" thickBot="1" x14ac:dyDescent="0.3">
      <c r="A5" s="26"/>
      <c r="B5" s="35" t="s">
        <v>28</v>
      </c>
      <c r="C5" s="30">
        <v>1</v>
      </c>
      <c r="D5" s="30">
        <v>2</v>
      </c>
      <c r="E5" s="31" t="s">
        <v>108</v>
      </c>
      <c r="F5" s="30">
        <v>5</v>
      </c>
      <c r="G5" s="30">
        <v>6</v>
      </c>
      <c r="H5" s="30">
        <v>7</v>
      </c>
      <c r="I5" s="30">
        <v>8</v>
      </c>
      <c r="J5" s="30">
        <v>9</v>
      </c>
      <c r="K5" s="30">
        <v>10</v>
      </c>
      <c r="L5" s="30">
        <v>11</v>
      </c>
      <c r="M5" s="31" t="s">
        <v>3</v>
      </c>
      <c r="N5" s="30">
        <v>14</v>
      </c>
      <c r="O5" s="42">
        <v>15</v>
      </c>
    </row>
    <row r="6" spans="1:15" ht="15.75" thickBot="1" x14ac:dyDescent="0.3">
      <c r="A6" s="33"/>
      <c r="B6" s="34"/>
      <c r="C6" s="8" t="s">
        <v>4</v>
      </c>
      <c r="D6" s="69">
        <v>8</v>
      </c>
      <c r="E6" s="70">
        <v>42</v>
      </c>
      <c r="F6" s="71"/>
      <c r="G6" s="72"/>
      <c r="H6" s="72"/>
      <c r="I6" s="69"/>
      <c r="J6" s="69"/>
      <c r="K6" s="69"/>
      <c r="L6" s="69"/>
      <c r="M6" s="69"/>
      <c r="N6" s="73"/>
      <c r="O6" s="74"/>
    </row>
    <row r="7" spans="1:15" ht="15" x14ac:dyDescent="0.25">
      <c r="A7" s="32" t="s">
        <v>30</v>
      </c>
      <c r="B7" s="37"/>
      <c r="C7" s="36"/>
      <c r="D7" s="36"/>
      <c r="E7" s="262"/>
      <c r="F7" s="263"/>
      <c r="G7" s="45"/>
      <c r="H7" s="57"/>
      <c r="I7" s="59"/>
      <c r="J7" s="57"/>
      <c r="K7" s="46"/>
      <c r="L7" s="57"/>
      <c r="M7" s="46"/>
      <c r="N7" s="57"/>
      <c r="O7" s="62"/>
    </row>
    <row r="8" spans="1:15" ht="15" x14ac:dyDescent="0.2">
      <c r="A8" s="11" t="s">
        <v>182</v>
      </c>
      <c r="C8" s="36"/>
      <c r="D8" s="11"/>
      <c r="F8" s="259">
        <v>7</v>
      </c>
      <c r="G8" s="46"/>
      <c r="H8" s="57"/>
      <c r="I8" s="59"/>
      <c r="J8" s="57"/>
      <c r="K8" s="46"/>
      <c r="L8" s="57"/>
      <c r="M8" s="46"/>
      <c r="N8" s="57"/>
      <c r="O8" s="62"/>
    </row>
    <row r="9" spans="1:15" ht="15" x14ac:dyDescent="0.2">
      <c r="A9" s="11" t="s">
        <v>183</v>
      </c>
      <c r="C9" s="36"/>
      <c r="D9" s="11"/>
      <c r="F9" s="259">
        <v>8</v>
      </c>
      <c r="G9" s="46"/>
      <c r="H9" s="57"/>
      <c r="I9" s="59"/>
      <c r="J9" s="57"/>
      <c r="K9" s="46"/>
      <c r="L9" s="57"/>
      <c r="M9" s="46"/>
      <c r="N9" s="57"/>
      <c r="O9" s="62"/>
    </row>
    <row r="10" spans="1:15" ht="15" x14ac:dyDescent="0.2">
      <c r="A10" s="11" t="s">
        <v>184</v>
      </c>
      <c r="C10" s="36"/>
      <c r="D10" s="11"/>
      <c r="F10" s="259">
        <v>9</v>
      </c>
      <c r="G10" s="46"/>
      <c r="H10" s="57"/>
      <c r="I10" s="59"/>
      <c r="J10" s="57"/>
      <c r="K10" s="46"/>
      <c r="L10" s="57"/>
      <c r="M10" s="46"/>
      <c r="N10" s="57"/>
      <c r="O10" s="62"/>
    </row>
    <row r="11" spans="1:15" ht="15" x14ac:dyDescent="0.25">
      <c r="A11" s="10"/>
      <c r="B11" s="44"/>
      <c r="C11" s="43"/>
      <c r="D11" s="44"/>
      <c r="E11" s="44"/>
      <c r="F11" s="44"/>
      <c r="G11" s="47"/>
      <c r="H11" s="58"/>
      <c r="I11" s="60"/>
      <c r="J11" s="58"/>
      <c r="K11" s="47"/>
      <c r="L11" s="58"/>
      <c r="M11" s="47"/>
      <c r="N11" s="58"/>
      <c r="O11" s="63"/>
    </row>
    <row r="12" spans="1:15" ht="15" x14ac:dyDescent="0.25">
      <c r="A12" s="32" t="s">
        <v>31</v>
      </c>
      <c r="G12" s="46"/>
      <c r="H12" s="57"/>
      <c r="I12" s="59"/>
      <c r="J12" s="57"/>
      <c r="K12" s="46"/>
      <c r="L12" s="57"/>
      <c r="M12" s="46"/>
      <c r="N12" s="57"/>
      <c r="O12" s="62"/>
    </row>
    <row r="13" spans="1:15" ht="15" x14ac:dyDescent="0.2">
      <c r="A13" s="11" t="s">
        <v>8</v>
      </c>
      <c r="C13" s="36"/>
      <c r="D13" s="11"/>
      <c r="E13" s="11"/>
      <c r="G13" s="259">
        <v>1</v>
      </c>
      <c r="H13" s="57"/>
      <c r="I13" s="59"/>
      <c r="J13" s="57"/>
      <c r="K13" s="46"/>
      <c r="L13" s="57"/>
      <c r="M13" s="46"/>
      <c r="N13" s="57"/>
      <c r="O13" s="62"/>
    </row>
    <row r="14" spans="1:15" ht="15" x14ac:dyDescent="0.25">
      <c r="A14" s="10"/>
      <c r="B14" s="44"/>
      <c r="C14" s="43"/>
      <c r="D14" s="44"/>
      <c r="E14" s="44"/>
      <c r="F14" s="44"/>
      <c r="G14" s="44"/>
      <c r="H14" s="58"/>
      <c r="I14" s="60"/>
      <c r="J14" s="58"/>
      <c r="K14" s="47"/>
      <c r="L14" s="58"/>
      <c r="M14" s="47"/>
      <c r="N14" s="58"/>
      <c r="O14" s="63"/>
    </row>
    <row r="15" spans="1:15" ht="15" x14ac:dyDescent="0.25">
      <c r="A15" s="32" t="s">
        <v>32</v>
      </c>
      <c r="C15" s="36"/>
      <c r="D15" s="11"/>
      <c r="E15" s="11"/>
      <c r="F15" s="11"/>
      <c r="H15" s="58"/>
      <c r="I15" s="59"/>
      <c r="J15" s="57"/>
      <c r="K15" s="46"/>
      <c r="L15" s="57"/>
      <c r="M15" s="46"/>
      <c r="N15" s="57"/>
      <c r="O15" s="62"/>
    </row>
    <row r="16" spans="1:15" ht="15" x14ac:dyDescent="0.2">
      <c r="A16" s="11" t="s">
        <v>186</v>
      </c>
      <c r="C16" s="36"/>
      <c r="D16" s="11"/>
      <c r="E16" s="11"/>
      <c r="F16" s="11"/>
      <c r="H16" s="259">
        <v>5</v>
      </c>
      <c r="I16" s="59"/>
      <c r="J16" s="57"/>
      <c r="K16" s="46"/>
      <c r="L16" s="57"/>
      <c r="M16" s="46"/>
      <c r="N16" s="57"/>
      <c r="O16" s="62"/>
    </row>
    <row r="17" spans="1:15" ht="15" x14ac:dyDescent="0.2">
      <c r="A17" s="11" t="s">
        <v>10</v>
      </c>
      <c r="B17" s="11"/>
      <c r="C17" s="36"/>
      <c r="D17" s="11"/>
      <c r="E17" s="11"/>
      <c r="F17" s="11"/>
      <c r="H17" s="259">
        <v>6</v>
      </c>
      <c r="I17" s="59"/>
      <c r="J17" s="57"/>
      <c r="K17" s="46"/>
      <c r="L17" s="57"/>
      <c r="M17" s="46"/>
      <c r="N17" s="57"/>
      <c r="O17" s="62"/>
    </row>
    <row r="18" spans="1:15" ht="15" x14ac:dyDescent="0.25">
      <c r="A18" s="10"/>
      <c r="B18" s="44"/>
      <c r="C18" s="43"/>
      <c r="D18" s="44"/>
      <c r="E18" s="44"/>
      <c r="F18" s="44"/>
      <c r="G18" s="44"/>
      <c r="H18" s="44"/>
      <c r="I18" s="60"/>
      <c r="J18" s="58"/>
      <c r="K18" s="47"/>
      <c r="L18" s="58"/>
      <c r="M18" s="47"/>
      <c r="N18" s="58"/>
      <c r="O18" s="63"/>
    </row>
    <row r="19" spans="1:15" ht="15" x14ac:dyDescent="0.25">
      <c r="A19" s="32" t="s">
        <v>33</v>
      </c>
      <c r="C19" s="36"/>
      <c r="D19" s="11"/>
      <c r="E19" s="11"/>
      <c r="F19" s="11"/>
      <c r="G19" s="11"/>
      <c r="I19" s="60"/>
      <c r="J19" s="57"/>
      <c r="K19" s="46"/>
      <c r="L19" s="57"/>
      <c r="M19" s="46"/>
      <c r="N19" s="57"/>
      <c r="O19" s="62"/>
    </row>
    <row r="20" spans="1:15" ht="15" x14ac:dyDescent="0.2">
      <c r="A20" s="11" t="s">
        <v>132</v>
      </c>
      <c r="B20" s="11"/>
      <c r="C20" s="36"/>
      <c r="D20" s="11"/>
      <c r="E20" s="11"/>
      <c r="F20" s="11"/>
      <c r="G20" s="11"/>
      <c r="I20" s="259" t="s">
        <v>5</v>
      </c>
      <c r="J20" s="57"/>
      <c r="K20" s="46"/>
      <c r="L20" s="57"/>
      <c r="M20" s="46"/>
      <c r="N20" s="57"/>
      <c r="O20" s="62"/>
    </row>
    <row r="21" spans="1:15" ht="15" x14ac:dyDescent="0.25">
      <c r="A21" s="10"/>
      <c r="B21" s="44"/>
      <c r="C21" s="43"/>
      <c r="D21" s="44"/>
      <c r="E21" s="44"/>
      <c r="F21" s="44"/>
      <c r="G21" s="44"/>
      <c r="H21" s="44"/>
      <c r="I21" s="44"/>
      <c r="J21" s="58"/>
      <c r="K21" s="47"/>
      <c r="L21" s="58"/>
      <c r="M21" s="47"/>
      <c r="N21" s="58"/>
      <c r="O21" s="63"/>
    </row>
    <row r="22" spans="1:15" ht="15" customHeight="1" x14ac:dyDescent="0.25">
      <c r="A22" s="32" t="s">
        <v>34</v>
      </c>
      <c r="C22" s="36"/>
      <c r="D22" s="11"/>
      <c r="E22" s="11"/>
      <c r="F22" s="11"/>
      <c r="G22" s="11"/>
      <c r="H22" s="11"/>
      <c r="J22" s="58"/>
      <c r="K22" s="46"/>
      <c r="L22" s="57"/>
      <c r="M22" s="46"/>
      <c r="N22" s="57"/>
      <c r="O22" s="62"/>
    </row>
    <row r="23" spans="1:15" ht="15" x14ac:dyDescent="0.2">
      <c r="A23" s="65" t="s">
        <v>12</v>
      </c>
      <c r="C23" s="36"/>
      <c r="D23" s="11"/>
      <c r="E23" s="11"/>
      <c r="F23" s="11"/>
      <c r="G23" s="11"/>
      <c r="H23" s="11"/>
      <c r="J23" s="259">
        <v>1</v>
      </c>
      <c r="K23" s="46"/>
      <c r="L23" s="57"/>
      <c r="M23" s="46"/>
      <c r="N23" s="57"/>
      <c r="O23" s="62"/>
    </row>
    <row r="24" spans="1:15" ht="15" x14ac:dyDescent="0.2">
      <c r="A24" s="65" t="s">
        <v>13</v>
      </c>
      <c r="B24" s="65"/>
      <c r="C24" s="36"/>
      <c r="D24" s="11"/>
      <c r="E24" s="11"/>
      <c r="F24" s="11"/>
      <c r="G24" s="11"/>
      <c r="H24" s="11"/>
      <c r="J24" s="259">
        <v>3</v>
      </c>
      <c r="K24" s="46"/>
      <c r="L24" s="57"/>
      <c r="M24" s="46"/>
      <c r="N24" s="57"/>
      <c r="O24" s="62"/>
    </row>
    <row r="25" spans="1:15" ht="15" x14ac:dyDescent="0.2">
      <c r="A25" s="61"/>
      <c r="B25" s="66"/>
      <c r="C25" s="43"/>
      <c r="D25" s="44"/>
      <c r="E25" s="44"/>
      <c r="F25" s="44"/>
      <c r="G25" s="44"/>
      <c r="H25" s="44"/>
      <c r="I25" s="44"/>
      <c r="J25" s="44"/>
      <c r="K25" s="47"/>
      <c r="L25" s="58"/>
      <c r="M25" s="47"/>
      <c r="N25" s="58"/>
      <c r="O25" s="63"/>
    </row>
    <row r="26" spans="1:15" ht="15" x14ac:dyDescent="0.25">
      <c r="A26" s="32" t="s">
        <v>35</v>
      </c>
      <c r="C26" s="36"/>
      <c r="D26" s="11"/>
      <c r="E26" s="11"/>
      <c r="F26" s="11"/>
      <c r="G26" s="11"/>
      <c r="H26" s="11"/>
      <c r="I26" s="11"/>
      <c r="K26" s="47"/>
      <c r="L26" s="57"/>
      <c r="M26" s="46"/>
      <c r="N26" s="57"/>
      <c r="O26" s="62"/>
    </row>
    <row r="27" spans="1:15" ht="15" x14ac:dyDescent="0.2">
      <c r="A27" s="264" t="s">
        <v>170</v>
      </c>
      <c r="C27" s="36"/>
      <c r="D27" s="11"/>
      <c r="E27" s="11"/>
      <c r="F27" s="11"/>
      <c r="G27" s="11"/>
      <c r="H27" s="11"/>
      <c r="I27" s="11"/>
      <c r="K27" s="259" t="s">
        <v>84</v>
      </c>
      <c r="L27" s="57"/>
      <c r="M27" s="46"/>
      <c r="N27" s="57"/>
      <c r="O27" s="62"/>
    </row>
    <row r="28" spans="1:15" ht="15" x14ac:dyDescent="0.2">
      <c r="A28" s="264" t="s">
        <v>171</v>
      </c>
      <c r="B28" s="11"/>
      <c r="C28" s="36"/>
      <c r="D28" s="11"/>
      <c r="E28" s="11"/>
      <c r="F28" s="11"/>
      <c r="G28" s="11"/>
      <c r="H28" s="11"/>
      <c r="I28" s="11"/>
      <c r="K28" s="259" t="s">
        <v>85</v>
      </c>
      <c r="L28" s="57"/>
      <c r="M28" s="46"/>
      <c r="N28" s="57"/>
      <c r="O28" s="62"/>
    </row>
    <row r="29" spans="1:15" ht="15" hidden="1" x14ac:dyDescent="0.2">
      <c r="A29" s="264" t="s">
        <v>134</v>
      </c>
      <c r="B29" s="11"/>
      <c r="C29" s="36"/>
      <c r="D29" s="11"/>
      <c r="E29" s="11"/>
      <c r="F29" s="11"/>
      <c r="G29" s="11"/>
      <c r="H29" s="11"/>
      <c r="I29" s="11"/>
      <c r="K29" s="259" t="s">
        <v>4</v>
      </c>
      <c r="L29" s="57"/>
      <c r="M29" s="46"/>
      <c r="N29" s="57"/>
      <c r="O29" s="62"/>
    </row>
    <row r="30" spans="1:15" ht="15" hidden="1" x14ac:dyDescent="0.2">
      <c r="A30" s="264" t="s">
        <v>165</v>
      </c>
      <c r="B30" s="11"/>
      <c r="C30" s="36"/>
      <c r="D30" s="11"/>
      <c r="E30" s="11"/>
      <c r="F30" s="11"/>
      <c r="G30" s="11"/>
      <c r="H30" s="11"/>
      <c r="I30" s="11"/>
      <c r="K30" s="259" t="s">
        <v>131</v>
      </c>
      <c r="L30" s="57"/>
      <c r="M30" s="46"/>
      <c r="N30" s="57"/>
      <c r="O30" s="62"/>
    </row>
    <row r="31" spans="1:15" ht="15" x14ac:dyDescent="0.25">
      <c r="A31" s="10"/>
      <c r="B31" s="44"/>
      <c r="C31" s="43"/>
      <c r="D31" s="44"/>
      <c r="E31" s="44"/>
      <c r="F31" s="44"/>
      <c r="G31" s="44"/>
      <c r="H31" s="44"/>
      <c r="I31" s="44"/>
      <c r="J31" s="44"/>
      <c r="K31" s="44"/>
      <c r="L31" s="58"/>
      <c r="M31" s="47"/>
      <c r="N31" s="58"/>
      <c r="O31" s="63"/>
    </row>
    <row r="32" spans="1:15" ht="15" x14ac:dyDescent="0.25">
      <c r="A32" s="32" t="s">
        <v>36</v>
      </c>
      <c r="C32" s="36"/>
      <c r="D32" s="11"/>
      <c r="E32" s="11"/>
      <c r="F32" s="11"/>
      <c r="G32" s="11"/>
      <c r="H32" s="11"/>
      <c r="I32" s="11"/>
      <c r="J32" s="11"/>
      <c r="L32" s="58"/>
      <c r="M32" s="46"/>
      <c r="N32" s="57"/>
      <c r="O32" s="62"/>
    </row>
    <row r="33" spans="1:15" ht="15" x14ac:dyDescent="0.2">
      <c r="A33" s="11" t="s">
        <v>18</v>
      </c>
      <c r="B33" s="11"/>
      <c r="C33" s="36"/>
      <c r="D33" s="11"/>
      <c r="E33" s="11"/>
      <c r="F33" s="11"/>
      <c r="G33" s="11"/>
      <c r="H33" s="11"/>
      <c r="I33" s="11"/>
      <c r="J33" s="11"/>
      <c r="L33" s="259">
        <v>0</v>
      </c>
      <c r="M33" s="46"/>
      <c r="N33" s="57"/>
      <c r="O33" s="62"/>
    </row>
    <row r="34" spans="1:15" ht="15" x14ac:dyDescent="0.25">
      <c r="A34" s="10"/>
      <c r="B34" s="44"/>
      <c r="C34" s="43"/>
      <c r="D34" s="44"/>
      <c r="E34" s="44"/>
      <c r="F34" s="44"/>
      <c r="G34" s="44"/>
      <c r="H34" s="44"/>
      <c r="I34" s="44"/>
      <c r="J34" s="44"/>
      <c r="K34" s="44"/>
      <c r="L34" s="44"/>
      <c r="M34" s="47"/>
      <c r="N34" s="58"/>
      <c r="O34" s="63"/>
    </row>
    <row r="35" spans="1:15" ht="15" x14ac:dyDescent="0.2">
      <c r="A35" s="38" t="s">
        <v>37</v>
      </c>
      <c r="C35" s="36"/>
      <c r="D35" s="11"/>
      <c r="E35" s="11"/>
      <c r="F35" s="11"/>
      <c r="G35" s="11"/>
      <c r="H35" s="11"/>
      <c r="I35" s="11"/>
      <c r="J35" s="11"/>
      <c r="K35" s="11"/>
      <c r="M35" s="47"/>
      <c r="N35" s="57"/>
      <c r="O35" s="62"/>
    </row>
    <row r="36" spans="1:15" ht="15" x14ac:dyDescent="0.2">
      <c r="A36" s="320" t="s">
        <v>167</v>
      </c>
      <c r="B36" s="320"/>
      <c r="C36" s="36"/>
      <c r="D36" s="11"/>
      <c r="E36" s="11"/>
      <c r="F36" s="11"/>
      <c r="G36" s="11"/>
      <c r="H36" s="11"/>
      <c r="I36" s="11"/>
      <c r="J36" s="11"/>
      <c r="K36" s="11"/>
      <c r="M36" s="285" t="s">
        <v>78</v>
      </c>
      <c r="N36" s="57"/>
      <c r="O36" s="62"/>
    </row>
    <row r="37" spans="1:15" ht="15" x14ac:dyDescent="0.2">
      <c r="A37" s="64"/>
      <c r="B37" s="67"/>
      <c r="C37" s="43"/>
      <c r="D37" s="44"/>
      <c r="E37" s="44"/>
      <c r="F37" s="44"/>
      <c r="G37" s="44"/>
      <c r="H37" s="44"/>
      <c r="I37" s="44"/>
      <c r="J37" s="44"/>
      <c r="K37" s="44"/>
      <c r="L37" s="44"/>
      <c r="M37" s="44"/>
      <c r="N37" s="58"/>
      <c r="O37" s="63"/>
    </row>
    <row r="38" spans="1:15" ht="15" x14ac:dyDescent="0.25">
      <c r="A38" s="32" t="s">
        <v>38</v>
      </c>
      <c r="C38" s="36"/>
      <c r="D38" s="11"/>
      <c r="E38" s="11"/>
      <c r="F38" s="11"/>
      <c r="G38" s="11"/>
      <c r="H38" s="11"/>
      <c r="I38" s="11"/>
      <c r="J38" s="11"/>
      <c r="K38" s="11"/>
      <c r="L38" s="11"/>
      <c r="N38" s="58"/>
      <c r="O38" s="62"/>
    </row>
    <row r="39" spans="1:15" ht="15" x14ac:dyDescent="0.2">
      <c r="A39" s="11" t="s">
        <v>21</v>
      </c>
      <c r="B39" s="11"/>
      <c r="C39" s="36"/>
      <c r="D39" s="11"/>
      <c r="E39" s="11"/>
      <c r="F39" s="11"/>
      <c r="G39" s="11"/>
      <c r="H39" s="11"/>
      <c r="I39" s="11"/>
      <c r="J39" s="11"/>
      <c r="K39" s="11"/>
      <c r="L39" s="11"/>
      <c r="N39" s="259">
        <v>0</v>
      </c>
      <c r="O39" s="62"/>
    </row>
    <row r="40" spans="1:15" ht="15" x14ac:dyDescent="0.2">
      <c r="A40" s="11" t="s">
        <v>164</v>
      </c>
      <c r="B40" s="11"/>
      <c r="C40" s="36"/>
      <c r="D40" s="11"/>
      <c r="E40" s="11"/>
      <c r="F40" s="11"/>
      <c r="G40" s="11"/>
      <c r="H40" s="11"/>
      <c r="I40" s="11"/>
      <c r="J40" s="11"/>
      <c r="K40" s="11"/>
      <c r="L40" s="11"/>
      <c r="N40" s="259" t="s">
        <v>5</v>
      </c>
      <c r="O40" s="62"/>
    </row>
    <row r="41" spans="1:15" ht="15" x14ac:dyDescent="0.25">
      <c r="A41" s="10"/>
      <c r="B41" s="44"/>
      <c r="C41" s="43"/>
      <c r="D41" s="44"/>
      <c r="E41" s="44"/>
      <c r="F41" s="44"/>
      <c r="G41" s="44"/>
      <c r="H41" s="44"/>
      <c r="I41" s="44"/>
      <c r="J41" s="44"/>
      <c r="K41" s="44"/>
      <c r="L41" s="44"/>
      <c r="M41" s="44"/>
      <c r="N41" s="44"/>
      <c r="O41" s="63"/>
    </row>
    <row r="42" spans="1:15" ht="15" x14ac:dyDescent="0.2">
      <c r="A42" s="75" t="s">
        <v>39</v>
      </c>
      <c r="C42" s="39"/>
      <c r="D42" s="11"/>
      <c r="E42" s="11"/>
      <c r="F42" s="11"/>
      <c r="G42" s="11"/>
      <c r="H42" s="11"/>
      <c r="I42" s="11"/>
      <c r="J42" s="11"/>
      <c r="K42" s="11"/>
      <c r="L42" s="11"/>
      <c r="M42" s="11"/>
      <c r="N42" s="39"/>
      <c r="O42" s="63"/>
    </row>
    <row r="43" spans="1:15" ht="15" customHeight="1" x14ac:dyDescent="0.2">
      <c r="A43" s="68" t="s">
        <v>166</v>
      </c>
      <c r="B43" s="68"/>
      <c r="C43" s="39"/>
      <c r="D43" s="11"/>
      <c r="E43" s="11"/>
      <c r="F43" s="11"/>
      <c r="G43" s="11"/>
      <c r="H43" s="11"/>
      <c r="I43" s="11"/>
      <c r="J43" s="11"/>
      <c r="K43" s="11"/>
      <c r="L43" s="11"/>
      <c r="M43" s="11"/>
      <c r="N43" s="39"/>
      <c r="O43" s="284" t="s">
        <v>16</v>
      </c>
    </row>
    <row r="44" spans="1:15" ht="15" thickBot="1" x14ac:dyDescent="0.25">
      <c r="A44" s="12"/>
      <c r="B44" s="13"/>
      <c r="C44" s="13"/>
      <c r="D44" s="13"/>
      <c r="E44" s="13"/>
      <c r="F44" s="13"/>
      <c r="G44" s="13"/>
      <c r="H44" s="13"/>
      <c r="I44" s="13"/>
      <c r="J44" s="13"/>
      <c r="K44" s="13"/>
      <c r="L44" s="13"/>
      <c r="M44" s="13"/>
      <c r="N44" s="13"/>
      <c r="O44" s="14"/>
    </row>
    <row r="45" spans="1:15" x14ac:dyDescent="0.2">
      <c r="A45" s="5"/>
      <c r="B45" s="5"/>
      <c r="C45" s="5"/>
      <c r="D45" s="5"/>
      <c r="E45" s="5"/>
      <c r="F45" s="5"/>
      <c r="G45" s="5"/>
      <c r="H45" s="5"/>
      <c r="I45" s="5"/>
      <c r="J45" s="5"/>
      <c r="K45" s="5"/>
      <c r="L45" s="5"/>
      <c r="M45" s="5"/>
      <c r="N45" s="5"/>
      <c r="O45" s="5"/>
    </row>
    <row r="46" spans="1:15" x14ac:dyDescent="0.2">
      <c r="A46" s="5"/>
      <c r="B46" s="5"/>
      <c r="C46" s="5"/>
      <c r="D46" s="5"/>
      <c r="E46" s="5"/>
      <c r="F46" s="5"/>
      <c r="G46" s="5"/>
      <c r="H46" s="5"/>
      <c r="I46" s="5"/>
      <c r="J46" s="5"/>
      <c r="K46" s="5"/>
      <c r="L46" s="5"/>
      <c r="M46" s="5"/>
      <c r="N46" s="5"/>
      <c r="O46" s="5"/>
    </row>
    <row r="47" spans="1:15" x14ac:dyDescent="0.2">
      <c r="A47" s="5"/>
      <c r="B47" s="5"/>
      <c r="C47" s="5"/>
      <c r="D47" s="5"/>
      <c r="E47" s="5"/>
      <c r="F47" s="5"/>
      <c r="G47" s="5"/>
      <c r="H47" s="5"/>
      <c r="I47" s="5"/>
      <c r="J47" s="5"/>
      <c r="K47" s="5"/>
      <c r="L47" s="5"/>
      <c r="M47" s="5"/>
      <c r="N47" s="5"/>
      <c r="O47" s="5"/>
    </row>
    <row r="48" spans="1:15" x14ac:dyDescent="0.2">
      <c r="A48" s="5"/>
      <c r="B48" s="5"/>
      <c r="C48" s="5"/>
      <c r="D48" s="5"/>
      <c r="E48" s="5"/>
      <c r="F48" s="5"/>
      <c r="G48" s="5"/>
      <c r="H48" s="5"/>
      <c r="I48" s="5"/>
      <c r="J48" s="5"/>
      <c r="K48" s="5"/>
      <c r="L48" s="5"/>
      <c r="M48" s="5"/>
      <c r="N48" s="5"/>
      <c r="O48" s="5"/>
    </row>
    <row r="49" spans="1:15" x14ac:dyDescent="0.2">
      <c r="A49" s="5"/>
      <c r="B49" s="5"/>
      <c r="C49" s="5"/>
      <c r="D49" s="5"/>
      <c r="E49" s="5"/>
      <c r="F49" s="5"/>
      <c r="G49" s="5"/>
      <c r="H49" s="5"/>
      <c r="I49" s="5"/>
      <c r="J49" s="5"/>
      <c r="K49" s="5"/>
      <c r="L49" s="5"/>
      <c r="M49" s="5"/>
      <c r="N49" s="5"/>
      <c r="O49" s="5"/>
    </row>
    <row r="50" spans="1:15" x14ac:dyDescent="0.2">
      <c r="A50" s="5"/>
      <c r="B50" s="5"/>
      <c r="C50" s="5"/>
      <c r="D50" s="5"/>
      <c r="E50" s="5"/>
      <c r="F50" s="5"/>
      <c r="G50" s="5"/>
      <c r="H50" s="5"/>
      <c r="I50" s="5"/>
      <c r="J50" s="5"/>
      <c r="K50" s="5"/>
      <c r="L50" s="5"/>
      <c r="M50" s="5"/>
      <c r="N50" s="5"/>
      <c r="O50" s="5"/>
    </row>
    <row r="51" spans="1:15" x14ac:dyDescent="0.2">
      <c r="A51" s="5"/>
      <c r="B51" s="5"/>
      <c r="C51" s="5"/>
      <c r="D51" s="5"/>
      <c r="E51" s="5"/>
      <c r="F51" s="5"/>
      <c r="G51" s="5"/>
      <c r="H51" s="5"/>
      <c r="I51" s="5"/>
      <c r="J51" s="5"/>
      <c r="K51" s="5"/>
      <c r="L51" s="5"/>
      <c r="M51" s="5"/>
      <c r="N51" s="5"/>
      <c r="O51" s="5"/>
    </row>
    <row r="52" spans="1:15" x14ac:dyDescent="0.2">
      <c r="A52" s="5"/>
      <c r="B52" s="5"/>
      <c r="C52" s="5"/>
      <c r="D52" s="5"/>
      <c r="E52" s="5"/>
      <c r="F52" s="5"/>
      <c r="G52" s="5"/>
      <c r="H52" s="5"/>
      <c r="I52" s="5"/>
      <c r="J52" s="5"/>
      <c r="K52" s="5"/>
      <c r="L52" s="5"/>
      <c r="M52" s="5"/>
      <c r="N52" s="5"/>
      <c r="O52" s="5"/>
    </row>
    <row r="53" spans="1:15" x14ac:dyDescent="0.2">
      <c r="A53" s="5"/>
      <c r="B53" s="5"/>
      <c r="C53" s="5"/>
      <c r="D53" s="5"/>
      <c r="E53" s="5"/>
      <c r="F53" s="5"/>
      <c r="G53" s="5"/>
      <c r="H53" s="5"/>
      <c r="I53" s="5"/>
      <c r="J53" s="5"/>
      <c r="K53" s="5"/>
      <c r="L53" s="5"/>
      <c r="M53" s="5"/>
      <c r="N53" s="5"/>
      <c r="O53" s="5"/>
    </row>
    <row r="54" spans="1:15" x14ac:dyDescent="0.2">
      <c r="A54" s="5"/>
      <c r="B54" s="5"/>
      <c r="C54" s="5"/>
      <c r="D54" s="5"/>
      <c r="E54" s="5"/>
      <c r="F54" s="5"/>
      <c r="G54" s="5"/>
      <c r="H54" s="5"/>
      <c r="I54" s="5"/>
      <c r="J54" s="5"/>
      <c r="K54" s="5"/>
      <c r="L54" s="5"/>
      <c r="M54" s="5"/>
      <c r="N54" s="5"/>
      <c r="O54" s="5"/>
    </row>
    <row r="55" spans="1:15" x14ac:dyDescent="0.2">
      <c r="A55" s="5"/>
      <c r="B55" s="5"/>
      <c r="C55" s="5"/>
      <c r="D55" s="5"/>
      <c r="E55" s="5"/>
      <c r="F55" s="5"/>
      <c r="G55" s="5"/>
      <c r="H55" s="5"/>
      <c r="I55" s="5"/>
      <c r="J55" s="5"/>
      <c r="K55" s="5"/>
      <c r="L55" s="5"/>
      <c r="M55" s="5"/>
      <c r="N55" s="5"/>
      <c r="O55" s="5"/>
    </row>
  </sheetData>
  <sheetProtection algorithmName="SHA-512" hashValue="xmYIZ4eBXVPLxsShh6ooOvdDceqQQH2Qs+L9Ca/Zf9geFUpMJmigA2JtzifpjpfaJlg8F5S2ehGHlikzazXz3A==" saltValue="WNKiHCGnBTztk+IZvIJ/IQ==" spinCount="100000" sheet="1" objects="1" scenarios="1"/>
  <mergeCells count="1">
    <mergeCell ref="A36:B36"/>
  </mergeCells>
  <phoneticPr fontId="0" type="noConversion"/>
  <pageMargins left="0.4" right="0.25" top="0.45" bottom="0.57999999999999996" header="0.22" footer="0.35"/>
  <pageSetup scale="93" orientation="portrait" horizontalDpi="300" verticalDpi="300" r:id="rId1"/>
  <headerFooter alignWithMargins="0">
    <oddHeader>&amp;A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M53"/>
  <sheetViews>
    <sheetView showGridLines="0" showRowColHeaders="0" topLeftCell="A2" workbookViewId="0">
      <pane ySplit="5" topLeftCell="A7" activePane="bottomLeft" state="frozen"/>
      <selection activeCell="A2" sqref="A2"/>
      <selection pane="bottomLeft" activeCell="A2" sqref="A2"/>
    </sheetView>
  </sheetViews>
  <sheetFormatPr defaultRowHeight="14.25" x14ac:dyDescent="0.2"/>
  <cols>
    <col min="1" max="1" width="46.625" style="5" customWidth="1"/>
    <col min="2" max="2" width="6.875" style="22" bestFit="1" customWidth="1"/>
    <col min="3" max="9" width="2.75" style="5" customWidth="1"/>
    <col min="10" max="10" width="4.625" style="5" customWidth="1"/>
    <col min="11" max="12" width="2.75" style="5" customWidth="1"/>
    <col min="13" max="13" width="3.75" style="5" customWidth="1"/>
    <col min="14" max="16384" width="9" style="5"/>
  </cols>
  <sheetData>
    <row r="1" spans="1:13" ht="15" hidden="1" x14ac:dyDescent="0.25">
      <c r="A1" s="137"/>
      <c r="B1" s="16"/>
      <c r="C1" s="11"/>
      <c r="D1" s="11"/>
      <c r="E1" s="11"/>
      <c r="F1" s="11"/>
      <c r="G1" s="11"/>
      <c r="H1" s="11"/>
      <c r="I1" s="11"/>
      <c r="J1" s="11"/>
      <c r="K1" s="11"/>
      <c r="L1" s="11"/>
      <c r="M1" s="9"/>
    </row>
    <row r="2" spans="1:13" ht="15" thickBot="1" x14ac:dyDescent="0.25">
      <c r="A2" s="351" t="s">
        <v>191</v>
      </c>
      <c r="B2" s="150"/>
      <c r="C2" s="13"/>
      <c r="D2" s="13"/>
      <c r="E2" s="13"/>
      <c r="F2" s="13"/>
      <c r="G2" s="13"/>
      <c r="H2" s="13"/>
      <c r="I2" s="13"/>
      <c r="J2" s="13"/>
      <c r="K2" s="13"/>
      <c r="L2" s="13"/>
      <c r="M2" s="13"/>
    </row>
    <row r="3" spans="1:13" ht="15" hidden="1" x14ac:dyDescent="0.25">
      <c r="A3" s="137" t="s">
        <v>73</v>
      </c>
      <c r="B3" s="29"/>
      <c r="C3" s="37"/>
      <c r="D3" s="37"/>
      <c r="E3" s="37"/>
      <c r="F3" s="37"/>
      <c r="G3" s="37"/>
      <c r="H3" s="37"/>
      <c r="I3" s="37"/>
      <c r="J3" s="37"/>
      <c r="K3" s="37"/>
      <c r="L3" s="37"/>
      <c r="M3" s="9"/>
    </row>
    <row r="4" spans="1:13" ht="36.75" hidden="1" customHeight="1" thickBot="1" x14ac:dyDescent="0.25">
      <c r="A4" s="221"/>
      <c r="B4" s="321" t="s">
        <v>109</v>
      </c>
      <c r="C4" s="322"/>
      <c r="D4" s="322"/>
      <c r="E4" s="322"/>
      <c r="F4" s="322"/>
      <c r="G4" s="322"/>
      <c r="H4" s="322"/>
      <c r="I4" s="322"/>
      <c r="J4" s="322"/>
      <c r="K4" s="322"/>
      <c r="L4" s="322"/>
      <c r="M4" s="9"/>
    </row>
    <row r="5" spans="1:13" x14ac:dyDescent="0.2">
      <c r="A5" s="287" t="s">
        <v>28</v>
      </c>
      <c r="B5" s="76" t="s">
        <v>130</v>
      </c>
      <c r="C5" s="76">
        <v>5</v>
      </c>
      <c r="D5" s="76">
        <v>6</v>
      </c>
      <c r="E5" s="76">
        <v>7</v>
      </c>
      <c r="F5" s="76">
        <v>8</v>
      </c>
      <c r="G5" s="76">
        <v>9</v>
      </c>
      <c r="H5" s="76">
        <v>10</v>
      </c>
      <c r="I5" s="76">
        <v>11</v>
      </c>
      <c r="J5" s="77" t="s">
        <v>3</v>
      </c>
      <c r="K5" s="76">
        <v>14</v>
      </c>
      <c r="L5" s="76">
        <v>15</v>
      </c>
      <c r="M5" s="9"/>
    </row>
    <row r="6" spans="1:13" s="226" customFormat="1" ht="18" x14ac:dyDescent="0.25">
      <c r="A6" s="288" t="s">
        <v>115</v>
      </c>
      <c r="B6" s="261" t="s">
        <v>27</v>
      </c>
      <c r="C6" s="289" t="str">
        <f ca="1">$B$9</f>
        <v>7</v>
      </c>
      <c r="D6" s="290">
        <v>1</v>
      </c>
      <c r="E6" s="289">
        <f ca="1">$B$13</f>
        <v>6</v>
      </c>
      <c r="F6" s="291" t="str">
        <f>$B$15</f>
        <v>A</v>
      </c>
      <c r="G6" s="289">
        <f ca="1">$B$17</f>
        <v>1</v>
      </c>
      <c r="H6" s="289" t="str">
        <f ca="1">$B$19</f>
        <v>M</v>
      </c>
      <c r="I6" s="291">
        <f>$B$21</f>
        <v>0</v>
      </c>
      <c r="J6" s="292" t="str">
        <f ca="1">$B$23</f>
        <v>04</v>
      </c>
      <c r="K6" s="291" t="str">
        <f ca="1">$B$25</f>
        <v>0</v>
      </c>
      <c r="L6" s="290" t="str">
        <f ca="1">$B$27</f>
        <v>B</v>
      </c>
      <c r="M6" s="225"/>
    </row>
    <row r="7" spans="1:13" ht="9" customHeight="1" x14ac:dyDescent="0.25">
      <c r="A7" s="260"/>
      <c r="B7" s="232"/>
      <c r="C7" s="234"/>
      <c r="D7" s="238"/>
      <c r="E7" s="157"/>
      <c r="F7" s="241"/>
      <c r="G7" s="244"/>
      <c r="H7" s="245"/>
      <c r="I7" s="247"/>
      <c r="J7" s="250"/>
      <c r="K7" s="176"/>
      <c r="L7" s="247"/>
      <c r="M7" s="9"/>
    </row>
    <row r="8" spans="1:13" ht="15" x14ac:dyDescent="0.25">
      <c r="A8" s="230" t="s">
        <v>6</v>
      </c>
      <c r="B8" s="233"/>
      <c r="C8" s="234"/>
      <c r="D8" s="238"/>
      <c r="E8" s="157"/>
      <c r="F8" s="241"/>
      <c r="G8" s="244"/>
      <c r="H8" s="245"/>
      <c r="I8" s="247"/>
      <c r="J8" s="250"/>
      <c r="K8" s="176"/>
      <c r="L8" s="247"/>
      <c r="M8" s="9"/>
    </row>
    <row r="9" spans="1:13" ht="33" customHeight="1" x14ac:dyDescent="0.2">
      <c r="A9" s="17"/>
      <c r="B9" s="275" t="str">
        <f ca="1">VLOOKUP(Database!$B$2,Database!$A$3:$C$5,3)</f>
        <v>7</v>
      </c>
      <c r="C9" s="57"/>
      <c r="D9" s="238"/>
      <c r="E9" s="157"/>
      <c r="F9" s="241"/>
      <c r="G9" s="244"/>
      <c r="H9" s="245"/>
      <c r="I9" s="247"/>
      <c r="J9" s="250"/>
      <c r="K9" s="176"/>
      <c r="L9" s="247"/>
      <c r="M9" s="9"/>
    </row>
    <row r="10" spans="1:13" ht="15" x14ac:dyDescent="0.25">
      <c r="A10" s="228" t="s">
        <v>29</v>
      </c>
      <c r="B10" s="235"/>
      <c r="C10" s="236"/>
      <c r="D10" s="237"/>
      <c r="E10" s="157"/>
      <c r="F10" s="241"/>
      <c r="G10" s="244"/>
      <c r="H10" s="245"/>
      <c r="I10" s="247"/>
      <c r="J10" s="250"/>
      <c r="K10" s="176"/>
      <c r="L10" s="247"/>
      <c r="M10" s="9"/>
    </row>
    <row r="11" spans="1:13" ht="18" x14ac:dyDescent="0.25">
      <c r="A11" s="266" t="s">
        <v>80</v>
      </c>
      <c r="B11" s="276">
        <v>1</v>
      </c>
      <c r="C11" s="239"/>
      <c r="D11" s="237"/>
      <c r="E11" s="157"/>
      <c r="F11" s="241"/>
      <c r="G11" s="244"/>
      <c r="H11" s="245"/>
      <c r="I11" s="247"/>
      <c r="J11" s="250"/>
      <c r="K11" s="176"/>
      <c r="L11" s="247"/>
      <c r="M11" s="9"/>
    </row>
    <row r="12" spans="1:13" ht="15" x14ac:dyDescent="0.25">
      <c r="A12" s="228" t="s">
        <v>9</v>
      </c>
      <c r="B12" s="240"/>
      <c r="C12" s="174"/>
      <c r="D12" s="174"/>
      <c r="E12" s="176"/>
      <c r="F12" s="234"/>
      <c r="G12" s="244"/>
      <c r="H12" s="245"/>
      <c r="I12" s="247"/>
      <c r="J12" s="250"/>
      <c r="K12" s="176"/>
      <c r="L12" s="247"/>
      <c r="M12" s="9"/>
    </row>
    <row r="13" spans="1:13" ht="23.25" customHeight="1" x14ac:dyDescent="0.2">
      <c r="A13" s="19"/>
      <c r="B13" s="275">
        <f ca="1">VLOOKUP(Database!$B$11,Database!$A$12:$C$13,3)</f>
        <v>6</v>
      </c>
      <c r="C13" s="46"/>
      <c r="D13" s="46"/>
      <c r="E13" s="46"/>
      <c r="F13" s="241"/>
      <c r="G13" s="244"/>
      <c r="H13" s="245"/>
      <c r="I13" s="247"/>
      <c r="J13" s="250"/>
      <c r="K13" s="176"/>
      <c r="L13" s="247"/>
      <c r="M13" s="9"/>
    </row>
    <row r="14" spans="1:13" ht="15" x14ac:dyDescent="0.25">
      <c r="A14" s="228" t="s">
        <v>11</v>
      </c>
      <c r="B14" s="242"/>
      <c r="C14" s="243"/>
      <c r="D14" s="243"/>
      <c r="E14" s="243"/>
      <c r="F14" s="57"/>
      <c r="G14" s="244"/>
      <c r="H14" s="245"/>
      <c r="I14" s="247"/>
      <c r="J14" s="250"/>
      <c r="K14" s="176"/>
      <c r="L14" s="247"/>
      <c r="M14" s="9"/>
    </row>
    <row r="15" spans="1:13" ht="17.25" customHeight="1" x14ac:dyDescent="0.2">
      <c r="A15" s="265" t="s">
        <v>132</v>
      </c>
      <c r="B15" s="277" t="s">
        <v>5</v>
      </c>
      <c r="C15" s="57"/>
      <c r="D15" s="57"/>
      <c r="E15" s="57"/>
      <c r="F15" s="57"/>
      <c r="G15" s="244"/>
      <c r="H15" s="245"/>
      <c r="I15" s="247"/>
      <c r="J15" s="250"/>
      <c r="K15" s="176"/>
      <c r="L15" s="247"/>
      <c r="M15" s="9"/>
    </row>
    <row r="16" spans="1:13" ht="15" x14ac:dyDescent="0.25">
      <c r="A16" s="231" t="s">
        <v>22</v>
      </c>
      <c r="B16" s="235"/>
      <c r="C16" s="236"/>
      <c r="D16" s="236"/>
      <c r="E16" s="236"/>
      <c r="F16" s="236"/>
      <c r="G16" s="250"/>
      <c r="H16" s="245"/>
      <c r="I16" s="247"/>
      <c r="J16" s="250"/>
      <c r="K16" s="176"/>
      <c r="L16" s="247"/>
      <c r="M16" s="9"/>
    </row>
    <row r="17" spans="1:13" ht="23.25" customHeight="1" x14ac:dyDescent="0.2">
      <c r="A17" s="222"/>
      <c r="B17" s="275">
        <f ca="1">VLOOKUP(Database!$B$7,Database!$A$8:$C$9,3)</f>
        <v>1</v>
      </c>
      <c r="C17" s="239"/>
      <c r="D17" s="239"/>
      <c r="E17" s="239"/>
      <c r="F17" s="239"/>
      <c r="G17" s="239"/>
      <c r="H17" s="245"/>
      <c r="I17" s="247"/>
      <c r="J17" s="250"/>
      <c r="K17" s="176"/>
      <c r="L17" s="247"/>
      <c r="M17" s="9"/>
    </row>
    <row r="18" spans="1:13" ht="15" x14ac:dyDescent="0.25">
      <c r="A18" s="231" t="s">
        <v>14</v>
      </c>
      <c r="B18" s="240"/>
      <c r="C18" s="174"/>
      <c r="D18" s="174"/>
      <c r="E18" s="174"/>
      <c r="F18" s="174"/>
      <c r="G18" s="174"/>
      <c r="H18" s="176"/>
      <c r="I18" s="247"/>
      <c r="J18" s="250"/>
      <c r="K18" s="176"/>
      <c r="L18" s="247"/>
      <c r="M18" s="9"/>
    </row>
    <row r="19" spans="1:13" ht="23.25" customHeight="1" x14ac:dyDescent="0.2">
      <c r="A19" s="18"/>
      <c r="B19" s="278" t="str">
        <f ca="1">VLOOKUP(Database!$B$15,Database!$A$16:$C$19,3,FALSE)</f>
        <v>M</v>
      </c>
      <c r="C19" s="46"/>
      <c r="D19" s="46"/>
      <c r="E19" s="46"/>
      <c r="F19" s="46"/>
      <c r="G19" s="46"/>
      <c r="H19" s="246"/>
      <c r="I19" s="247"/>
      <c r="J19" s="250"/>
      <c r="K19" s="176"/>
      <c r="L19" s="247"/>
      <c r="M19" s="9"/>
    </row>
    <row r="20" spans="1:13" ht="15" x14ac:dyDescent="0.25">
      <c r="A20" s="228" t="s">
        <v>40</v>
      </c>
      <c r="B20" s="248"/>
      <c r="C20" s="243"/>
      <c r="D20" s="243"/>
      <c r="E20" s="243"/>
      <c r="F20" s="243"/>
      <c r="G20" s="243"/>
      <c r="H20" s="243"/>
      <c r="I20" s="247"/>
      <c r="J20" s="250"/>
      <c r="K20" s="176"/>
      <c r="L20" s="247"/>
      <c r="M20" s="9"/>
    </row>
    <row r="21" spans="1:13" ht="18" x14ac:dyDescent="0.2">
      <c r="A21" s="265" t="s">
        <v>18</v>
      </c>
      <c r="B21" s="277">
        <v>0</v>
      </c>
      <c r="C21" s="57"/>
      <c r="D21" s="57"/>
      <c r="E21" s="57"/>
      <c r="F21" s="57"/>
      <c r="G21" s="57"/>
      <c r="H21" s="57"/>
      <c r="I21" s="249"/>
      <c r="J21" s="250"/>
      <c r="K21" s="176"/>
      <c r="L21" s="247"/>
      <c r="M21" s="9"/>
    </row>
    <row r="22" spans="1:13" ht="15" x14ac:dyDescent="0.25">
      <c r="A22" s="231" t="s">
        <v>19</v>
      </c>
      <c r="B22" s="235"/>
      <c r="C22" s="236"/>
      <c r="D22" s="236"/>
      <c r="E22" s="236"/>
      <c r="F22" s="236"/>
      <c r="G22" s="236"/>
      <c r="H22" s="236"/>
      <c r="I22" s="236"/>
      <c r="J22" s="250"/>
      <c r="K22" s="176"/>
      <c r="L22" s="247"/>
      <c r="M22" s="9"/>
    </row>
    <row r="23" spans="1:13" ht="18" x14ac:dyDescent="0.25">
      <c r="A23" s="286" t="s">
        <v>167</v>
      </c>
      <c r="B23" s="279" t="str">
        <f ca="1">HLOOKUP('Date Drivers'!$B$1,'Date Drivers'!$C$1:$I$38,24)</f>
        <v>04</v>
      </c>
      <c r="C23" s="239"/>
      <c r="D23" s="239"/>
      <c r="E23" s="239"/>
      <c r="F23" s="239"/>
      <c r="G23" s="239"/>
      <c r="H23" s="239"/>
      <c r="I23" s="239"/>
      <c r="J23" s="251"/>
      <c r="K23" s="176"/>
      <c r="L23" s="247"/>
      <c r="M23" s="9"/>
    </row>
    <row r="24" spans="1:13" ht="13.5" customHeight="1" x14ac:dyDescent="0.25">
      <c r="A24" s="229" t="s">
        <v>81</v>
      </c>
      <c r="B24" s="252"/>
      <c r="C24" s="174"/>
      <c r="D24" s="174"/>
      <c r="E24" s="174"/>
      <c r="F24" s="174"/>
      <c r="G24" s="174"/>
      <c r="H24" s="174"/>
      <c r="I24" s="174"/>
      <c r="J24" s="174"/>
      <c r="K24" s="176"/>
      <c r="L24" s="247"/>
      <c r="M24" s="9"/>
    </row>
    <row r="25" spans="1:13" ht="23.25" customHeight="1" x14ac:dyDescent="0.2">
      <c r="A25" s="151"/>
      <c r="B25" s="278" t="str">
        <f ca="1">VLOOKUP(Database!$B$24,Database!$A$25:$C$26,3)</f>
        <v>0</v>
      </c>
      <c r="C25" s="253"/>
      <c r="D25" s="47"/>
      <c r="E25" s="47"/>
      <c r="F25" s="47"/>
      <c r="G25" s="47"/>
      <c r="H25" s="47"/>
      <c r="I25" s="47"/>
      <c r="J25" s="47"/>
      <c r="K25" s="246"/>
      <c r="L25" s="247"/>
      <c r="M25" s="9"/>
    </row>
    <row r="26" spans="1:13" ht="14.25" customHeight="1" x14ac:dyDescent="0.25">
      <c r="A26" s="230" t="s">
        <v>82</v>
      </c>
      <c r="B26" s="255"/>
      <c r="C26" s="57"/>
      <c r="D26" s="57"/>
      <c r="E26" s="57"/>
      <c r="F26" s="57"/>
      <c r="G26" s="57"/>
      <c r="H26" s="57"/>
      <c r="I26" s="57"/>
      <c r="J26" s="57"/>
      <c r="K26" s="57"/>
      <c r="L26" s="247"/>
      <c r="M26" s="9"/>
    </row>
    <row r="27" spans="1:13" ht="18" x14ac:dyDescent="0.25">
      <c r="A27" s="286" t="s">
        <v>166</v>
      </c>
      <c r="B27" s="280" t="str">
        <f ca="1">HLOOKUP('Date Drivers'!$B$1,'Date Drivers'!$C$1:$I$38,31)</f>
        <v>B</v>
      </c>
      <c r="C27" s="254"/>
      <c r="D27" s="58"/>
      <c r="E27" s="58"/>
      <c r="F27" s="58"/>
      <c r="G27" s="58"/>
      <c r="H27" s="58"/>
      <c r="I27" s="58"/>
      <c r="J27" s="58"/>
      <c r="K27" s="58"/>
      <c r="L27" s="249"/>
      <c r="M27" s="9"/>
    </row>
    <row r="28" spans="1:13" ht="15" thickBot="1" x14ac:dyDescent="0.25">
      <c r="A28" s="20"/>
      <c r="B28" s="150"/>
      <c r="C28" s="13"/>
      <c r="D28" s="13"/>
      <c r="E28" s="13"/>
      <c r="F28" s="13"/>
      <c r="G28" s="13"/>
      <c r="H28" s="13"/>
      <c r="I28" s="13"/>
      <c r="J28" s="13"/>
      <c r="K28" s="13"/>
      <c r="L28" s="13"/>
      <c r="M28" s="14"/>
    </row>
    <row r="29" spans="1:13" x14ac:dyDescent="0.2">
      <c r="A29" s="223"/>
      <c r="B29" s="7"/>
      <c r="C29" s="15"/>
      <c r="D29" s="15"/>
      <c r="E29" s="15"/>
      <c r="F29" s="15"/>
      <c r="G29" s="15"/>
      <c r="H29" s="15"/>
      <c r="I29" s="15"/>
      <c r="J29" s="15"/>
      <c r="K29" s="15"/>
      <c r="L29" s="15"/>
      <c r="M29" s="15"/>
    </row>
    <row r="30" spans="1:13" s="6" customFormat="1" x14ac:dyDescent="0.2"/>
    <row r="31" spans="1:13" s="6" customFormat="1" ht="42.75" customHeight="1" x14ac:dyDescent="0.2"/>
    <row r="32" spans="1:13" s="6" customFormat="1" x14ac:dyDescent="0.2"/>
    <row r="33" spans="1:1" s="6" customFormat="1" ht="28.5" customHeight="1" x14ac:dyDescent="0.2">
      <c r="A33" s="21"/>
    </row>
    <row r="34" spans="1:1" s="6" customFormat="1" x14ac:dyDescent="0.2"/>
    <row r="35" spans="1:1" s="6" customFormat="1" x14ac:dyDescent="0.2"/>
    <row r="36" spans="1:1" s="6" customFormat="1" ht="21.75" customHeight="1" x14ac:dyDescent="0.2"/>
    <row r="37" spans="1:1" s="6" customFormat="1" x14ac:dyDescent="0.2"/>
    <row r="38" spans="1:1" s="6" customFormat="1" x14ac:dyDescent="0.2"/>
    <row r="39" spans="1:1" s="6" customFormat="1" x14ac:dyDescent="0.2"/>
    <row r="40" spans="1:1" s="6" customFormat="1" ht="21.75" customHeight="1" x14ac:dyDescent="0.2"/>
    <row r="41" spans="1:1" s="6" customFormat="1" ht="15" customHeight="1" x14ac:dyDescent="0.2"/>
    <row r="42" spans="1:1" s="6" customFormat="1" x14ac:dyDescent="0.2"/>
    <row r="43" spans="1:1" s="6" customFormat="1" ht="25.5" customHeight="1" x14ac:dyDescent="0.2"/>
    <row r="44" spans="1:1" s="6" customFormat="1" ht="24" customHeight="1" x14ac:dyDescent="0.2"/>
    <row r="45" spans="1:1" s="6" customFormat="1" ht="15" customHeight="1" x14ac:dyDescent="0.2"/>
    <row r="46" spans="1:1" s="6" customFormat="1" ht="15" customHeight="1" x14ac:dyDescent="0.2"/>
    <row r="47" spans="1:1" s="6" customFormat="1" ht="25.5" customHeight="1" x14ac:dyDescent="0.2"/>
    <row r="48" spans="1:1" s="6" customFormat="1" ht="22.5" customHeight="1" x14ac:dyDescent="0.2"/>
    <row r="49" s="6" customFormat="1" ht="22.5" customHeight="1" x14ac:dyDescent="0.2"/>
    <row r="50" s="6" customFormat="1" ht="15" customHeight="1" x14ac:dyDescent="0.2"/>
    <row r="51" s="6" customFormat="1" ht="14.25" customHeight="1" x14ac:dyDescent="0.2"/>
    <row r="53" ht="14.25" customHeight="1" x14ac:dyDescent="0.2"/>
  </sheetData>
  <sheetProtection algorithmName="SHA-512" hashValue="FbpmzJr/kAtgIBjk/iqm1WQLvBYNc09DoUu35ZTdPmRPXbrnrZKKKPjKYUAaa3HzKO+VhBvhOBpNhzYGw6cSlQ==" saltValue="fzMJQPqN3NgZpDEbIz9iyA==" spinCount="100000" sheet="1" objects="1" scenarios="1"/>
  <mergeCells count="1">
    <mergeCell ref="B4:L4"/>
  </mergeCells>
  <phoneticPr fontId="0" type="noConversion"/>
  <pageMargins left="0.32" right="0.24" top="0.48" bottom="1" header="0.17" footer="0.5"/>
  <pageSetup paperSize="9" orientation="portrait" r:id="rId1"/>
  <headerFooter alignWithMargins="0">
    <oddHeader>&amp;A</oddHeader>
    <oddFooter>&amp;LPage &amp;P of &amp;N&amp;C&amp;F&amp;R&amp;D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List Box 15">
              <controlPr defaultSize="0" autoLine="0" autoPict="0" macro="[0]!macro1">
                <anchor moveWithCells="1">
                  <from>
                    <xdr:col>0</xdr:col>
                    <xdr:colOff>0</xdr:colOff>
                    <xdr:row>8</xdr:row>
                    <xdr:rowOff>9525</xdr:rowOff>
                  </from>
                  <to>
                    <xdr:col>1</xdr:col>
                    <xdr:colOff>0</xdr:colOff>
                    <xdr:row>9</xdr:row>
                    <xdr:rowOff>0</xdr:rowOff>
                  </to>
                </anchor>
              </controlPr>
            </control>
          </mc:Choice>
        </mc:AlternateContent>
        <mc:AlternateContent xmlns:mc="http://schemas.openxmlformats.org/markup-compatibility/2006">
          <mc:Choice Requires="x14">
            <control shapeId="1040" r:id="rId5" name="List Box 16">
              <controlPr defaultSize="0" autoLine="0" autoPict="0" macro="[0]!macro1">
                <anchor moveWithCells="1">
                  <from>
                    <xdr:col>0</xdr:col>
                    <xdr:colOff>0</xdr:colOff>
                    <xdr:row>16</xdr:row>
                    <xdr:rowOff>9525</xdr:rowOff>
                  </from>
                  <to>
                    <xdr:col>1</xdr:col>
                    <xdr:colOff>0</xdr:colOff>
                    <xdr:row>17</xdr:row>
                    <xdr:rowOff>0</xdr:rowOff>
                  </to>
                </anchor>
              </controlPr>
            </control>
          </mc:Choice>
        </mc:AlternateContent>
        <mc:AlternateContent xmlns:mc="http://schemas.openxmlformats.org/markup-compatibility/2006">
          <mc:Choice Requires="x14">
            <control shapeId="1041" r:id="rId6" name="List Box 17">
              <controlPr defaultSize="0" autoLine="0" autoPict="0" macro="[0]!macro1">
                <anchor moveWithCells="1">
                  <from>
                    <xdr:col>0</xdr:col>
                    <xdr:colOff>0</xdr:colOff>
                    <xdr:row>12</xdr:row>
                    <xdr:rowOff>0</xdr:rowOff>
                  </from>
                  <to>
                    <xdr:col>1</xdr:col>
                    <xdr:colOff>0</xdr:colOff>
                    <xdr:row>12</xdr:row>
                    <xdr:rowOff>285750</xdr:rowOff>
                  </to>
                </anchor>
              </controlPr>
            </control>
          </mc:Choice>
        </mc:AlternateContent>
        <mc:AlternateContent xmlns:mc="http://schemas.openxmlformats.org/markup-compatibility/2006">
          <mc:Choice Requires="x14">
            <control shapeId="1042" r:id="rId7" name="List Box 18">
              <controlPr defaultSize="0" autoLine="0" autoPict="0" macro="[0]!macro1">
                <anchor moveWithCells="1">
                  <from>
                    <xdr:col>0</xdr:col>
                    <xdr:colOff>0</xdr:colOff>
                    <xdr:row>18</xdr:row>
                    <xdr:rowOff>9525</xdr:rowOff>
                  </from>
                  <to>
                    <xdr:col>0</xdr:col>
                    <xdr:colOff>3543300</xdr:colOff>
                    <xdr:row>19</xdr:row>
                    <xdr:rowOff>0</xdr:rowOff>
                  </to>
                </anchor>
              </controlPr>
            </control>
          </mc:Choice>
        </mc:AlternateContent>
        <mc:AlternateContent xmlns:mc="http://schemas.openxmlformats.org/markup-compatibility/2006">
          <mc:Choice Requires="x14">
            <control shapeId="1043" r:id="rId8" name="List Box 19">
              <controlPr defaultSize="0" autoLine="0" autoPict="0" macro="[0]!macro1">
                <anchor moveWithCells="1">
                  <from>
                    <xdr:col>0</xdr:col>
                    <xdr:colOff>0</xdr:colOff>
                    <xdr:row>24</xdr:row>
                    <xdr:rowOff>9525</xdr:rowOff>
                  </from>
                  <to>
                    <xdr:col>1</xdr:col>
                    <xdr:colOff>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F42"/>
  <sheetViews>
    <sheetView showGridLines="0" showRowColHeaders="0" workbookViewId="0">
      <pane ySplit="1" topLeftCell="A2" activePane="bottomLeft" state="frozen"/>
      <selection activeCell="A2" sqref="A2"/>
      <selection pane="bottomLeft" activeCell="C56" sqref="C56"/>
    </sheetView>
  </sheetViews>
  <sheetFormatPr defaultRowHeight="14.25" x14ac:dyDescent="0.2"/>
  <cols>
    <col min="1" max="1" width="23.25" style="6" customWidth="1"/>
    <col min="2" max="2" width="3.25" style="6" customWidth="1"/>
    <col min="3" max="3" width="58.75" style="6" customWidth="1"/>
    <col min="4" max="16384" width="9" style="6"/>
  </cols>
  <sheetData>
    <row r="1" spans="1:3" ht="15" thickBot="1" x14ac:dyDescent="0.25">
      <c r="A1" s="351" t="s">
        <v>191</v>
      </c>
      <c r="B1" s="86"/>
      <c r="C1" s="87"/>
    </row>
    <row r="2" spans="1:3" ht="15.75" x14ac:dyDescent="0.25">
      <c r="A2" s="219" t="str">
        <f ca="1">CONCATENATE("P842",Configurator!C6,Configurator!D6,Configurator!E6,Configurator!F6,Configurator!G6,Configurator!H6,Configurator!I6,Configurator!J6,Configurator!K6,Configurator!L6)</f>
        <v>P842716A1M0040B</v>
      </c>
      <c r="B2" s="89"/>
      <c r="C2" s="90"/>
    </row>
    <row r="3" spans="1:3" ht="15" customHeight="1" x14ac:dyDescent="0.25">
      <c r="A3" s="32" t="s">
        <v>115</v>
      </c>
      <c r="B3" s="299"/>
      <c r="C3" s="300"/>
    </row>
    <row r="4" spans="1:3" ht="30" x14ac:dyDescent="0.25">
      <c r="A4" s="308" t="s">
        <v>117</v>
      </c>
      <c r="B4" s="299"/>
      <c r="C4" s="300"/>
    </row>
    <row r="5" spans="1:3" ht="15" hidden="1" x14ac:dyDescent="0.25">
      <c r="A5" s="298" t="str">
        <f ca="1">VLOOKUP(Database!$B$2,Database!$A$3:$E$5,2)</f>
        <v>24-54 Vdc</v>
      </c>
      <c r="B5" s="91"/>
      <c r="C5" s="220" t="s">
        <v>101</v>
      </c>
    </row>
    <row r="6" spans="1:3" ht="15" x14ac:dyDescent="0.25">
      <c r="A6" s="32" t="s">
        <v>110</v>
      </c>
      <c r="B6" s="299"/>
      <c r="C6" s="300"/>
    </row>
    <row r="7" spans="1:3" ht="15" x14ac:dyDescent="0.25">
      <c r="A7" s="308" t="s">
        <v>118</v>
      </c>
      <c r="B7" s="299"/>
      <c r="C7" s="300"/>
    </row>
    <row r="8" spans="1:3" x14ac:dyDescent="0.2">
      <c r="A8" s="301" t="s">
        <v>102</v>
      </c>
      <c r="B8" s="299"/>
      <c r="C8" s="300"/>
    </row>
    <row r="9" spans="1:3" ht="15" x14ac:dyDescent="0.25">
      <c r="A9" s="308" t="s">
        <v>119</v>
      </c>
      <c r="B9" s="299"/>
      <c r="C9" s="300"/>
    </row>
    <row r="10" spans="1:3" ht="15" customHeight="1" x14ac:dyDescent="0.2">
      <c r="A10" s="298" t="str">
        <f ca="1">VLOOKUP(Database!$B$11,Database!$A$12:$B$13,2)</f>
        <v>Ethernet 100Mbps</v>
      </c>
      <c r="B10" s="299"/>
      <c r="C10" s="300"/>
    </row>
    <row r="11" spans="1:3" ht="30" x14ac:dyDescent="0.25">
      <c r="A11" s="308" t="s">
        <v>120</v>
      </c>
      <c r="B11" s="299"/>
      <c r="C11" s="300"/>
    </row>
    <row r="12" spans="1:3" x14ac:dyDescent="0.2">
      <c r="A12" s="298" t="str">
        <f ca="1">VLOOKUP(Database!$B$7,Database!$A$8:$B$9,2)</f>
        <v>K-Bus / Courier</v>
      </c>
      <c r="B12" s="299"/>
      <c r="C12" s="300"/>
    </row>
    <row r="13" spans="1:3" ht="15" x14ac:dyDescent="0.25">
      <c r="A13" s="308" t="s">
        <v>121</v>
      </c>
      <c r="B13" s="299"/>
      <c r="C13" s="300"/>
    </row>
    <row r="14" spans="1:3" x14ac:dyDescent="0.2">
      <c r="A14" s="301" t="s">
        <v>18</v>
      </c>
      <c r="B14" s="299"/>
      <c r="C14" s="300"/>
    </row>
    <row r="15" spans="1:3" ht="15" x14ac:dyDescent="0.25">
      <c r="A15" s="308" t="s">
        <v>122</v>
      </c>
      <c r="B15" s="299"/>
      <c r="C15" s="300"/>
    </row>
    <row r="16" spans="1:3" x14ac:dyDescent="0.2">
      <c r="A16" s="298" t="str">
        <f ca="1">Database!$C$22</f>
        <v>04</v>
      </c>
      <c r="B16" s="299"/>
      <c r="C16" s="300"/>
    </row>
    <row r="17" spans="1:6" ht="15" x14ac:dyDescent="0.25">
      <c r="A17" s="308" t="s">
        <v>81</v>
      </c>
      <c r="B17" s="303"/>
      <c r="C17" s="304"/>
    </row>
    <row r="18" spans="1:6" x14ac:dyDescent="0.2">
      <c r="A18" s="302" t="str">
        <f ca="1">VLOOKUP(Database!$B$24,Database!$A$25:$C$26,2,FALSE)</f>
        <v>Default</v>
      </c>
      <c r="B18" s="299"/>
      <c r="C18" s="300"/>
    </row>
    <row r="19" spans="1:6" ht="15" x14ac:dyDescent="0.25">
      <c r="A19" s="308" t="s">
        <v>123</v>
      </c>
      <c r="B19" s="306"/>
      <c r="C19" s="307"/>
    </row>
    <row r="20" spans="1:6" x14ac:dyDescent="0.2">
      <c r="A20" s="305" t="s">
        <v>42</v>
      </c>
      <c r="B20" s="299"/>
      <c r="C20" s="300"/>
    </row>
    <row r="21" spans="1:6" ht="14.25" customHeight="1" x14ac:dyDescent="0.25">
      <c r="A21" s="308" t="s">
        <v>124</v>
      </c>
      <c r="B21" s="299"/>
      <c r="C21" s="300"/>
    </row>
    <row r="22" spans="1:6" ht="42.75" x14ac:dyDescent="0.2">
      <c r="A22" s="298" t="str">
        <f ca="1">VLOOKUP(Database!$B$15,Database!$A$16:$B$19,2)</f>
        <v>Flush/Panel Mounting with Harsh Environment Coating</v>
      </c>
      <c r="B22" s="93"/>
      <c r="C22" s="94"/>
      <c r="F22" s="180"/>
    </row>
    <row r="23" spans="1:6" ht="15" x14ac:dyDescent="0.2">
      <c r="A23" s="92"/>
      <c r="B23" s="89"/>
      <c r="C23" s="90"/>
    </row>
    <row r="24" spans="1:6" x14ac:dyDescent="0.2">
      <c r="A24" s="88"/>
      <c r="B24" s="52"/>
      <c r="C24" s="53"/>
    </row>
    <row r="25" spans="1:6" ht="15" x14ac:dyDescent="0.25">
      <c r="A25" s="51" t="s">
        <v>43</v>
      </c>
      <c r="B25" s="96" t="s">
        <v>5</v>
      </c>
      <c r="C25" s="97" t="s">
        <v>44</v>
      </c>
    </row>
    <row r="26" spans="1:6" ht="28.5" x14ac:dyDescent="0.2">
      <c r="A26" s="95"/>
      <c r="B26" s="98" t="s">
        <v>16</v>
      </c>
      <c r="C26" s="99" t="s">
        <v>45</v>
      </c>
    </row>
    <row r="27" spans="1:6" ht="28.5" x14ac:dyDescent="0.2">
      <c r="A27" s="51"/>
      <c r="B27" s="98" t="s">
        <v>46</v>
      </c>
      <c r="C27" s="99" t="s">
        <v>47</v>
      </c>
    </row>
    <row r="28" spans="1:6" ht="15" x14ac:dyDescent="0.2">
      <c r="A28" s="51"/>
      <c r="B28" s="98" t="s">
        <v>48</v>
      </c>
      <c r="C28" s="99" t="s">
        <v>49</v>
      </c>
    </row>
    <row r="29" spans="1:6" ht="15" customHeight="1" x14ac:dyDescent="0.2">
      <c r="A29" s="51"/>
      <c r="B29" s="98" t="s">
        <v>50</v>
      </c>
      <c r="C29" s="99" t="s">
        <v>51</v>
      </c>
    </row>
    <row r="30" spans="1:6" ht="15" x14ac:dyDescent="0.2">
      <c r="A30" s="51"/>
      <c r="B30" s="98" t="s">
        <v>174</v>
      </c>
      <c r="C30" s="99" t="s">
        <v>52</v>
      </c>
    </row>
    <row r="31" spans="1:6" ht="28.5" x14ac:dyDescent="0.2">
      <c r="A31" s="51"/>
      <c r="B31" s="98" t="s">
        <v>111</v>
      </c>
      <c r="C31" s="267" t="s">
        <v>112</v>
      </c>
    </row>
    <row r="32" spans="1:6" ht="15" x14ac:dyDescent="0.2">
      <c r="A32" s="51"/>
      <c r="B32" s="98" t="s">
        <v>113</v>
      </c>
      <c r="C32" s="267" t="s">
        <v>114</v>
      </c>
    </row>
    <row r="33" spans="1:3" ht="15" x14ac:dyDescent="0.2">
      <c r="A33" s="51"/>
      <c r="B33" s="98" t="s">
        <v>125</v>
      </c>
      <c r="C33" s="267" t="s">
        <v>126</v>
      </c>
    </row>
    <row r="34" spans="1:3" ht="28.5" x14ac:dyDescent="0.2">
      <c r="A34" s="51"/>
      <c r="B34" s="98" t="s">
        <v>136</v>
      </c>
      <c r="C34" s="267" t="s">
        <v>137</v>
      </c>
    </row>
    <row r="35" spans="1:3" ht="15" x14ac:dyDescent="0.2">
      <c r="A35" s="51"/>
      <c r="B35" s="98" t="s">
        <v>168</v>
      </c>
      <c r="C35" s="267" t="s">
        <v>169</v>
      </c>
    </row>
    <row r="36" spans="1:3" ht="42.75" x14ac:dyDescent="0.2">
      <c r="A36" s="51"/>
      <c r="B36" s="98" t="s">
        <v>172</v>
      </c>
      <c r="C36" s="267" t="s">
        <v>173</v>
      </c>
    </row>
    <row r="37" spans="1:3" ht="28.5" x14ac:dyDescent="0.2">
      <c r="A37" s="51"/>
      <c r="B37" s="98" t="s">
        <v>84</v>
      </c>
      <c r="C37" s="267" t="s">
        <v>178</v>
      </c>
    </row>
    <row r="38" spans="1:3" ht="15" x14ac:dyDescent="0.2">
      <c r="A38" s="51"/>
      <c r="B38" s="98" t="s">
        <v>85</v>
      </c>
      <c r="C38" s="267" t="s">
        <v>185</v>
      </c>
    </row>
    <row r="39" spans="1:3" ht="28.5" x14ac:dyDescent="0.2">
      <c r="A39" s="51"/>
      <c r="B39" s="98" t="s">
        <v>189</v>
      </c>
      <c r="C39" s="309" t="s">
        <v>190</v>
      </c>
    </row>
    <row r="40" spans="1:3" ht="15" x14ac:dyDescent="0.2">
      <c r="A40" s="51"/>
      <c r="B40" s="98" t="s">
        <v>4</v>
      </c>
      <c r="C40" s="309" t="s">
        <v>192</v>
      </c>
    </row>
    <row r="41" spans="1:3" ht="15.75" thickBot="1" x14ac:dyDescent="0.3">
      <c r="A41" s="51"/>
      <c r="B41" s="100"/>
      <c r="C41" s="310"/>
    </row>
    <row r="42" spans="1:3" ht="15" thickBot="1" x14ac:dyDescent="0.25">
      <c r="A42" s="54"/>
    </row>
  </sheetData>
  <sheetProtection algorithmName="SHA-512" hashValue="oJHL76hUkyA2xFNtKbdlTdwpPj9l3lmu51UhzEtVXOfh3QTAS5tb5iarLKY1UX1oJTaM9T69XmKMyQ6dn1hBCw==" saltValue="DV6wlnV8fa3vvt6Hw3xA7A==" spinCount="100000" sheet="1" objects="1" scenarios="1"/>
  <phoneticPr fontId="0" type="noConversion"/>
  <pageMargins left="0.45" right="0.24" top="0.47" bottom="1" header="0.24" footer="0.5"/>
  <pageSetup paperSize="9" orientation="portrait" r:id="rId1"/>
  <headerFooter alignWithMargins="0">
    <oddHeader>&amp;A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19"/>
  <sheetViews>
    <sheetView showGridLines="0" showRowColHeaders="0" workbookViewId="0">
      <pane ySplit="1" topLeftCell="A2" activePane="bottomLeft" state="frozen"/>
      <selection pane="bottomLeft" activeCell="E29" sqref="E29"/>
    </sheetView>
  </sheetViews>
  <sheetFormatPr defaultRowHeight="14.25" x14ac:dyDescent="0.2"/>
  <cols>
    <col min="1" max="1" width="29.25" customWidth="1"/>
    <col min="2" max="2" width="3.625" customWidth="1"/>
    <col min="5" max="5" width="24.75" customWidth="1"/>
  </cols>
  <sheetData>
    <row r="1" spans="1:5" ht="15.75" thickBot="1" x14ac:dyDescent="0.3">
      <c r="A1" s="351" t="s">
        <v>191</v>
      </c>
      <c r="B1" s="111"/>
      <c r="C1" s="112" t="s">
        <v>59</v>
      </c>
      <c r="D1" s="101"/>
      <c r="E1" s="102"/>
    </row>
    <row r="2" spans="1:5" ht="16.5" thickBot="1" x14ac:dyDescent="0.3">
      <c r="A2" s="218" t="str">
        <f ca="1">CONCATENATE(Configurator!B6,Configurator!C6,Configurator!D6,Configurator!E6,Configurator!F6,Configurator!G6,Configurator!H6,Configurator!I6,Configurator!J6,Configurator!K6,Configurator!L6)</f>
        <v>P842716A1M0040B</v>
      </c>
      <c r="B2" s="82"/>
      <c r="C2" s="82"/>
      <c r="D2" s="82"/>
      <c r="E2" s="83"/>
    </row>
    <row r="3" spans="1:5" ht="15" x14ac:dyDescent="0.25">
      <c r="A3" s="81"/>
      <c r="B3" s="91" t="s">
        <v>41</v>
      </c>
      <c r="C3" s="191" t="s">
        <v>104</v>
      </c>
      <c r="D3" s="82"/>
      <c r="E3" s="83"/>
    </row>
    <row r="4" spans="1:5" ht="15" x14ac:dyDescent="0.25">
      <c r="A4" s="32" t="s">
        <v>53</v>
      </c>
      <c r="B4" s="91" t="s">
        <v>41</v>
      </c>
      <c r="C4" s="191" t="s">
        <v>103</v>
      </c>
      <c r="D4" s="82"/>
      <c r="E4" s="83" t="s">
        <v>72</v>
      </c>
    </row>
    <row r="5" spans="1:5" ht="15" x14ac:dyDescent="0.25">
      <c r="A5" s="32" t="s">
        <v>54</v>
      </c>
      <c r="B5" s="91" t="s">
        <v>41</v>
      </c>
      <c r="C5" s="191" t="s">
        <v>105</v>
      </c>
      <c r="D5" s="82"/>
      <c r="E5" s="83"/>
    </row>
    <row r="6" spans="1:5" ht="15" x14ac:dyDescent="0.25">
      <c r="A6" s="32" t="s">
        <v>55</v>
      </c>
      <c r="B6" s="103" t="s">
        <v>41</v>
      </c>
      <c r="C6" s="192" t="s">
        <v>106</v>
      </c>
      <c r="D6" s="193"/>
      <c r="E6" s="113"/>
    </row>
    <row r="7" spans="1:5" ht="15" x14ac:dyDescent="0.2">
      <c r="A7" s="38" t="s">
        <v>56</v>
      </c>
      <c r="B7" s="82"/>
      <c r="C7" s="82"/>
      <c r="D7" s="82"/>
      <c r="E7" s="83"/>
    </row>
    <row r="8" spans="1:5" x14ac:dyDescent="0.2">
      <c r="A8" s="81"/>
      <c r="B8" s="82"/>
      <c r="C8" s="82"/>
      <c r="D8" s="82"/>
      <c r="E8" s="83"/>
    </row>
    <row r="9" spans="1:5" ht="15" x14ac:dyDescent="0.25">
      <c r="A9" s="81"/>
      <c r="B9" s="79"/>
      <c r="C9" s="104"/>
      <c r="D9" s="79"/>
      <c r="E9" s="80"/>
    </row>
    <row r="10" spans="1:5" x14ac:dyDescent="0.2">
      <c r="A10" s="78"/>
      <c r="B10" s="82"/>
      <c r="C10" s="106"/>
      <c r="D10" s="82"/>
      <c r="E10" s="83"/>
    </row>
    <row r="11" spans="1:5" ht="15" x14ac:dyDescent="0.2">
      <c r="A11" s="105"/>
      <c r="B11" s="82"/>
      <c r="C11" s="82"/>
      <c r="D11" s="82"/>
      <c r="E11" s="83"/>
    </row>
    <row r="12" spans="1:5" x14ac:dyDescent="0.2">
      <c r="A12" s="81"/>
      <c r="B12" s="82"/>
      <c r="C12" s="82"/>
      <c r="D12" s="82"/>
      <c r="E12" s="83"/>
    </row>
    <row r="13" spans="1:5" x14ac:dyDescent="0.2">
      <c r="A13" s="81"/>
      <c r="B13" s="82"/>
      <c r="C13" s="82"/>
      <c r="D13" s="82"/>
      <c r="E13" s="83"/>
    </row>
    <row r="14" spans="1:5" ht="15" x14ac:dyDescent="0.25">
      <c r="A14" s="81"/>
      <c r="B14" s="96" t="s">
        <v>5</v>
      </c>
      <c r="C14" s="107" t="s">
        <v>57</v>
      </c>
      <c r="D14" s="108"/>
      <c r="E14" s="109"/>
    </row>
    <row r="15" spans="1:5" ht="15" x14ac:dyDescent="0.25">
      <c r="A15" s="81"/>
      <c r="B15" s="96" t="s">
        <v>16</v>
      </c>
      <c r="C15" s="107" t="s">
        <v>58</v>
      </c>
      <c r="D15" s="108"/>
      <c r="E15" s="109"/>
    </row>
    <row r="16" spans="1:5" ht="15" x14ac:dyDescent="0.25">
      <c r="A16" s="81"/>
      <c r="B16" s="96" t="s">
        <v>46</v>
      </c>
      <c r="C16" s="323" t="s">
        <v>107</v>
      </c>
      <c r="D16" s="324"/>
      <c r="E16" s="325"/>
    </row>
    <row r="17" spans="1:5" x14ac:dyDescent="0.2">
      <c r="A17" s="81"/>
      <c r="B17" s="82"/>
      <c r="C17" s="82"/>
      <c r="D17" s="82"/>
      <c r="E17" s="83"/>
    </row>
    <row r="18" spans="1:5" ht="15" thickBot="1" x14ac:dyDescent="0.25">
      <c r="A18" s="81"/>
      <c r="B18" s="110"/>
      <c r="C18" s="110"/>
      <c r="D18" s="110"/>
      <c r="E18" s="85"/>
    </row>
    <row r="19" spans="1:5" ht="15" thickBot="1" x14ac:dyDescent="0.25">
      <c r="A19" s="84"/>
    </row>
  </sheetData>
  <sheetProtection algorithmName="SHA-512" hashValue="d+JC9EioK03gyMklh/avRbUoECCGq/GDD0iUIb7oEam0AHrCr27cViagldHNs+Gu5WIa71bDqfn2bjdi1+4Ggw==" saltValue="YoYjJ180+ti41lUG8g4IMw==" spinCount="100000" sheet="1" objects="1" scenarios="1"/>
  <mergeCells count="1">
    <mergeCell ref="C16:E16"/>
  </mergeCells>
  <phoneticPr fontId="0" type="noConversion"/>
  <pageMargins left="0.75" right="0.75" top="1" bottom="1" header="0.5" footer="0.5"/>
  <pageSetup paperSize="9" orientation="portrait" r:id="rId1"/>
  <headerFooter alignWithMargins="0">
    <oddHeader>&amp;A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autoPageBreaks="0" fitToPage="1"/>
  </sheetPr>
  <dimension ref="A1:O418"/>
  <sheetViews>
    <sheetView showGridLines="0" showRowColHeaders="0" workbookViewId="0"/>
  </sheetViews>
  <sheetFormatPr defaultRowHeight="14.25" x14ac:dyDescent="0.2"/>
  <cols>
    <col min="1" max="1" width="17" style="6" bestFit="1" customWidth="1"/>
    <col min="2" max="5" width="3.375" style="6" hidden="1" customWidth="1"/>
    <col min="6" max="6" width="4.5" style="6" hidden="1" customWidth="1"/>
    <col min="7" max="7" width="3.375" style="6" hidden="1" customWidth="1"/>
    <col min="8" max="8" width="7.125" style="6" hidden="1" customWidth="1"/>
    <col min="9" max="9" width="7.625" style="6" hidden="1" customWidth="1"/>
    <col min="10" max="10" width="16.5" style="6" bestFit="1" customWidth="1"/>
    <col min="11" max="11" width="19.75" style="182" customWidth="1"/>
    <col min="12" max="12" width="4.875" style="6" hidden="1" customWidth="1"/>
    <col min="13" max="13" width="6.75" style="6" hidden="1" customWidth="1"/>
    <col min="14" max="14" width="9.125" style="6" bestFit="1" customWidth="1"/>
    <col min="15" max="15" width="10.25" style="6" customWidth="1"/>
    <col min="16" max="16384" width="9" style="6"/>
  </cols>
  <sheetData>
    <row r="1" spans="1:15" ht="45" customHeight="1" x14ac:dyDescent="0.25">
      <c r="A1" s="257" t="s">
        <v>60</v>
      </c>
      <c r="B1" s="326" t="s">
        <v>89</v>
      </c>
      <c r="C1" s="327"/>
      <c r="D1" s="327"/>
      <c r="E1" s="327"/>
      <c r="F1" s="327"/>
      <c r="G1" s="328"/>
      <c r="H1" s="158" t="s">
        <v>87</v>
      </c>
      <c r="I1" s="159" t="s">
        <v>88</v>
      </c>
      <c r="J1" s="121" t="s">
        <v>61</v>
      </c>
      <c r="K1" s="121" t="s">
        <v>62</v>
      </c>
      <c r="L1" s="121" t="s">
        <v>69</v>
      </c>
      <c r="M1" s="121" t="s">
        <v>70</v>
      </c>
      <c r="N1" s="114" t="s">
        <v>63</v>
      </c>
      <c r="O1" s="115" t="s">
        <v>64</v>
      </c>
    </row>
    <row r="2" spans="1:15" ht="15" x14ac:dyDescent="0.25">
      <c r="A2" s="258" t="str">
        <f ca="1">CONCATENATE(Configurator!B6,Configurator!C6,Configurator!D6,Configurator!E6,Configurator!F6,Configurator!G6,Configurator!H6,Configurator!I6,Configurator!J6,Configurator!K6,Configurator!L6)</f>
        <v>P842716A1M0040B</v>
      </c>
      <c r="B2" s="152">
        <v>5</v>
      </c>
      <c r="C2" s="152">
        <v>7</v>
      </c>
      <c r="D2" s="152">
        <v>9</v>
      </c>
      <c r="E2" s="152">
        <v>10</v>
      </c>
      <c r="F2" s="155" t="s">
        <v>86</v>
      </c>
      <c r="G2" s="152">
        <v>15</v>
      </c>
      <c r="H2" s="154"/>
      <c r="I2" s="172"/>
      <c r="J2" s="256"/>
      <c r="K2" s="122"/>
      <c r="L2" s="122"/>
      <c r="M2" s="122"/>
      <c r="N2" s="224"/>
      <c r="O2" s="116"/>
    </row>
    <row r="3" spans="1:15" ht="15" hidden="1" x14ac:dyDescent="0.25">
      <c r="A3" s="200"/>
      <c r="B3" s="170" t="str">
        <f t="shared" ref="B3:B8" ca="1" si="0">MID($A$2,5,1)</f>
        <v>7</v>
      </c>
      <c r="C3" s="174"/>
      <c r="D3" s="174"/>
      <c r="E3" s="177" t="str">
        <f t="shared" ref="E3:E25" ca="1" si="1">MID($A$2,10,1)</f>
        <v>M</v>
      </c>
      <c r="F3" s="174"/>
      <c r="G3" s="175"/>
      <c r="H3" s="170" t="str">
        <f t="shared" ref="H3:H8" ca="1" si="2">B3&amp;E3</f>
        <v>7M</v>
      </c>
      <c r="I3" s="168" t="s">
        <v>139</v>
      </c>
      <c r="J3" s="173" t="s">
        <v>90</v>
      </c>
      <c r="K3" s="117" t="s">
        <v>65</v>
      </c>
      <c r="L3" s="117">
        <v>1</v>
      </c>
      <c r="M3" s="165" t="s">
        <v>93</v>
      </c>
      <c r="N3" s="293" t="str">
        <f t="shared" ref="N3:N16" ca="1" si="3">IF(AND(H3&lt;&gt;"",H3=I3),L3,"")</f>
        <v/>
      </c>
      <c r="O3" s="167" t="str">
        <f t="shared" ref="O3:O16" ca="1" si="4">IF(AND(H3&lt;&gt;"",H3=I3),M3,"")</f>
        <v/>
      </c>
    </row>
    <row r="4" spans="1:15" ht="15" hidden="1" x14ac:dyDescent="0.25">
      <c r="A4" s="201"/>
      <c r="B4" s="171" t="str">
        <f t="shared" ca="1" si="0"/>
        <v>7</v>
      </c>
      <c r="C4" s="46"/>
      <c r="D4" s="46"/>
      <c r="E4" s="177" t="str">
        <f t="shared" ca="1" si="1"/>
        <v>M</v>
      </c>
      <c r="F4" s="46"/>
      <c r="G4" s="176"/>
      <c r="H4" s="171" t="str">
        <f t="shared" ca="1" si="2"/>
        <v>7M</v>
      </c>
      <c r="I4" s="169" t="s">
        <v>140</v>
      </c>
      <c r="J4" s="163" t="s">
        <v>91</v>
      </c>
      <c r="K4" s="181" t="s">
        <v>65</v>
      </c>
      <c r="L4" s="162">
        <v>1</v>
      </c>
      <c r="M4" s="166" t="s">
        <v>93</v>
      </c>
      <c r="N4" s="203" t="str">
        <f t="shared" ca="1" si="3"/>
        <v/>
      </c>
      <c r="O4" s="179" t="str">
        <f t="shared" ca="1" si="4"/>
        <v/>
      </c>
    </row>
    <row r="5" spans="1:15" ht="15" hidden="1" x14ac:dyDescent="0.25">
      <c r="A5" s="201"/>
      <c r="B5" s="171" t="str">
        <f t="shared" ca="1" si="0"/>
        <v>7</v>
      </c>
      <c r="C5" s="46"/>
      <c r="D5" s="46"/>
      <c r="E5" s="177" t="str">
        <f t="shared" ca="1" si="1"/>
        <v>M</v>
      </c>
      <c r="F5" s="46"/>
      <c r="G5" s="176"/>
      <c r="H5" s="171" t="str">
        <f t="shared" ca="1" si="2"/>
        <v>7M</v>
      </c>
      <c r="I5" s="169" t="s">
        <v>141</v>
      </c>
      <c r="J5" s="173" t="s">
        <v>92</v>
      </c>
      <c r="K5" s="119" t="s">
        <v>65</v>
      </c>
      <c r="L5" s="181">
        <v>1</v>
      </c>
      <c r="M5" s="294" t="s">
        <v>93</v>
      </c>
      <c r="N5" s="295" t="str">
        <f t="shared" ca="1" si="3"/>
        <v/>
      </c>
      <c r="O5" s="296" t="str">
        <f t="shared" ca="1" si="4"/>
        <v/>
      </c>
    </row>
    <row r="6" spans="1:15" ht="15" x14ac:dyDescent="0.25">
      <c r="A6" s="201"/>
      <c r="B6" s="171" t="str">
        <f t="shared" ca="1" si="0"/>
        <v>7</v>
      </c>
      <c r="C6" s="46"/>
      <c r="D6" s="46"/>
      <c r="E6" s="46"/>
      <c r="F6" s="46"/>
      <c r="G6" s="176"/>
      <c r="H6" s="171" t="str">
        <f t="shared" ca="1" si="2"/>
        <v>7</v>
      </c>
      <c r="I6" s="169" t="s">
        <v>175</v>
      </c>
      <c r="J6" s="173" t="s">
        <v>179</v>
      </c>
      <c r="K6" s="162" t="s">
        <v>65</v>
      </c>
      <c r="L6" s="162">
        <v>1</v>
      </c>
      <c r="M6" s="166" t="s">
        <v>93</v>
      </c>
      <c r="N6" s="297">
        <f ca="1">IF(AND(H6&lt;&gt;"",H6=I6),L6,"")</f>
        <v>1</v>
      </c>
      <c r="O6" s="282" t="str">
        <f ca="1">IF(AND(H6&lt;&gt;"",H6=I6),M6,"")</f>
        <v>001</v>
      </c>
    </row>
    <row r="7" spans="1:15" ht="15" hidden="1" x14ac:dyDescent="0.25">
      <c r="A7" s="201"/>
      <c r="B7" s="171" t="str">
        <f t="shared" ca="1" si="0"/>
        <v>7</v>
      </c>
      <c r="C7" s="46"/>
      <c r="D7" s="46"/>
      <c r="E7" s="46"/>
      <c r="F7" s="46"/>
      <c r="G7" s="176"/>
      <c r="H7" s="171" t="str">
        <f t="shared" ca="1" si="2"/>
        <v>7</v>
      </c>
      <c r="I7" s="169" t="s">
        <v>176</v>
      </c>
      <c r="J7" s="173" t="s">
        <v>180</v>
      </c>
      <c r="K7" s="181" t="s">
        <v>65</v>
      </c>
      <c r="L7" s="162">
        <v>1</v>
      </c>
      <c r="M7" s="166" t="s">
        <v>93</v>
      </c>
      <c r="N7" s="203" t="str">
        <f ca="1">IF(AND(H7&lt;&gt;"",H7=I7),L7,"")</f>
        <v/>
      </c>
      <c r="O7" s="179" t="str">
        <f ca="1">IF(AND(H7&lt;&gt;"",H7=I7),M7,"")</f>
        <v/>
      </c>
    </row>
    <row r="8" spans="1:15" ht="15" hidden="1" x14ac:dyDescent="0.25">
      <c r="A8" s="201"/>
      <c r="B8" s="171" t="str">
        <f t="shared" ca="1" si="0"/>
        <v>7</v>
      </c>
      <c r="C8" s="46"/>
      <c r="D8" s="46"/>
      <c r="E8" s="46"/>
      <c r="F8" s="46"/>
      <c r="G8" s="176"/>
      <c r="H8" s="171" t="str">
        <f t="shared" ca="1" si="2"/>
        <v>7</v>
      </c>
      <c r="I8" s="169" t="s">
        <v>177</v>
      </c>
      <c r="J8" s="173" t="s">
        <v>181</v>
      </c>
      <c r="K8" s="118" t="s">
        <v>65</v>
      </c>
      <c r="L8" s="162">
        <v>1</v>
      </c>
      <c r="M8" s="166" t="s">
        <v>93</v>
      </c>
      <c r="N8" s="203" t="str">
        <f ca="1">IF(AND(H8&lt;&gt;"",H8=I8),L8,"")</f>
        <v/>
      </c>
      <c r="O8" s="179" t="str">
        <f ca="1">IF(AND(H8&lt;&gt;"",H8=I8),M8,"")</f>
        <v/>
      </c>
    </row>
    <row r="9" spans="1:15" ht="15" hidden="1" x14ac:dyDescent="0.25">
      <c r="A9" s="201"/>
      <c r="B9" s="157"/>
      <c r="C9" s="177" t="str">
        <f ca="1">MID($A$2,7,1)</f>
        <v>6</v>
      </c>
      <c r="D9" s="46"/>
      <c r="E9" s="177" t="str">
        <f t="shared" ca="1" si="1"/>
        <v>M</v>
      </c>
      <c r="F9" s="46"/>
      <c r="G9" s="176"/>
      <c r="H9" s="171" t="str">
        <f ca="1">C9&amp;E9</f>
        <v>6M</v>
      </c>
      <c r="I9" s="169" t="s">
        <v>142</v>
      </c>
      <c r="J9" s="156" t="s">
        <v>94</v>
      </c>
      <c r="K9" s="118" t="s">
        <v>66</v>
      </c>
      <c r="L9" s="118">
        <v>1</v>
      </c>
      <c r="M9" s="186" t="s">
        <v>99</v>
      </c>
      <c r="N9" s="203" t="str">
        <f t="shared" ca="1" si="3"/>
        <v/>
      </c>
      <c r="O9" s="179" t="str">
        <f t="shared" ca="1" si="4"/>
        <v/>
      </c>
    </row>
    <row r="10" spans="1:15" ht="15" x14ac:dyDescent="0.25">
      <c r="A10" s="201"/>
      <c r="B10" s="157"/>
      <c r="C10" s="177" t="str">
        <f ca="1">MID($A$2,7,1)</f>
        <v>6</v>
      </c>
      <c r="D10" s="46"/>
      <c r="E10" s="177" t="str">
        <f t="shared" ca="1" si="1"/>
        <v>M</v>
      </c>
      <c r="F10" s="46"/>
      <c r="G10" s="176"/>
      <c r="H10" s="171" t="str">
        <f ca="1">C10&amp;E10</f>
        <v>6M</v>
      </c>
      <c r="I10" s="169" t="s">
        <v>143</v>
      </c>
      <c r="J10" s="163" t="s">
        <v>95</v>
      </c>
      <c r="K10" s="118" t="s">
        <v>66</v>
      </c>
      <c r="L10" s="118">
        <v>1</v>
      </c>
      <c r="M10" s="186" t="s">
        <v>99</v>
      </c>
      <c r="N10" s="204">
        <f t="shared" ca="1" si="3"/>
        <v>1</v>
      </c>
      <c r="O10" s="179" t="str">
        <f t="shared" ca="1" si="4"/>
        <v>006</v>
      </c>
    </row>
    <row r="11" spans="1:15" ht="15" hidden="1" x14ac:dyDescent="0.25">
      <c r="A11" s="201"/>
      <c r="B11" s="171" t="str">
        <f ca="1">MID($A$2,5,1)</f>
        <v>7</v>
      </c>
      <c r="C11" s="46"/>
      <c r="D11" s="46"/>
      <c r="E11" s="177" t="str">
        <f t="shared" ca="1" si="1"/>
        <v>M</v>
      </c>
      <c r="F11" s="46"/>
      <c r="G11" s="176"/>
      <c r="H11" s="171" t="str">
        <f ca="1">B11&amp;E11</f>
        <v>7M</v>
      </c>
      <c r="I11" s="169" t="s">
        <v>144</v>
      </c>
      <c r="J11" s="173" t="s">
        <v>90</v>
      </c>
      <c r="K11" s="181" t="s">
        <v>65</v>
      </c>
      <c r="L11" s="162">
        <v>1</v>
      </c>
      <c r="M11" s="166" t="s">
        <v>93</v>
      </c>
      <c r="N11" s="283" t="str">
        <f t="shared" ca="1" si="3"/>
        <v/>
      </c>
      <c r="O11" s="282" t="str">
        <f t="shared" ca="1" si="4"/>
        <v/>
      </c>
    </row>
    <row r="12" spans="1:15" ht="15" hidden="1" x14ac:dyDescent="0.25">
      <c r="A12" s="201"/>
      <c r="B12" s="171" t="str">
        <f ca="1">MID($A$2,5,1)</f>
        <v>7</v>
      </c>
      <c r="C12" s="46"/>
      <c r="D12" s="46"/>
      <c r="E12" s="177" t="str">
        <f t="shared" ca="1" si="1"/>
        <v>M</v>
      </c>
      <c r="F12" s="46"/>
      <c r="G12" s="176"/>
      <c r="H12" s="171" t="str">
        <f ca="1">B12&amp;E12</f>
        <v>7M</v>
      </c>
      <c r="I12" s="169" t="s">
        <v>145</v>
      </c>
      <c r="J12" s="163" t="s">
        <v>91</v>
      </c>
      <c r="K12" s="119" t="s">
        <v>65</v>
      </c>
      <c r="L12" s="162">
        <v>1</v>
      </c>
      <c r="M12" s="166" t="s">
        <v>93</v>
      </c>
      <c r="N12" s="203" t="str">
        <f t="shared" ca="1" si="3"/>
        <v/>
      </c>
      <c r="O12" s="179" t="str">
        <f t="shared" ca="1" si="4"/>
        <v/>
      </c>
    </row>
    <row r="13" spans="1:15" ht="15" hidden="1" x14ac:dyDescent="0.25">
      <c r="A13" s="201"/>
      <c r="B13" s="171" t="str">
        <f ca="1">MID($A$2,5,1)</f>
        <v>7</v>
      </c>
      <c r="C13" s="46"/>
      <c r="D13" s="46"/>
      <c r="E13" s="177" t="str">
        <f t="shared" ca="1" si="1"/>
        <v>M</v>
      </c>
      <c r="F13" s="46"/>
      <c r="G13" s="176"/>
      <c r="H13" s="171" t="str">
        <f ca="1">B13&amp;E13</f>
        <v>7M</v>
      </c>
      <c r="I13" s="169" t="s">
        <v>146</v>
      </c>
      <c r="J13" s="164" t="s">
        <v>92</v>
      </c>
      <c r="K13" s="118" t="s">
        <v>65</v>
      </c>
      <c r="L13" s="162">
        <v>1</v>
      </c>
      <c r="M13" s="166" t="s">
        <v>93</v>
      </c>
      <c r="N13" s="203" t="str">
        <f t="shared" ca="1" si="3"/>
        <v/>
      </c>
      <c r="O13" s="179" t="str">
        <f t="shared" ca="1" si="4"/>
        <v/>
      </c>
    </row>
    <row r="14" spans="1:15" ht="15" hidden="1" x14ac:dyDescent="0.25">
      <c r="A14" s="201"/>
      <c r="B14" s="157"/>
      <c r="C14" s="177" t="str">
        <f ca="1">MID($A$2,7,1)</f>
        <v>6</v>
      </c>
      <c r="D14" s="46"/>
      <c r="E14" s="177" t="str">
        <f t="shared" ca="1" si="1"/>
        <v>M</v>
      </c>
      <c r="F14" s="46"/>
      <c r="G14" s="176"/>
      <c r="H14" s="171" t="str">
        <f ca="1">C14&amp;E14</f>
        <v>6M</v>
      </c>
      <c r="I14" s="169" t="s">
        <v>147</v>
      </c>
      <c r="J14" s="156" t="s">
        <v>94</v>
      </c>
      <c r="K14" s="118" t="s">
        <v>66</v>
      </c>
      <c r="L14" s="118">
        <v>1</v>
      </c>
      <c r="M14" s="186" t="s">
        <v>99</v>
      </c>
      <c r="N14" s="203" t="str">
        <f t="shared" ca="1" si="3"/>
        <v/>
      </c>
      <c r="O14" s="179" t="str">
        <f t="shared" ca="1" si="4"/>
        <v/>
      </c>
    </row>
    <row r="15" spans="1:15" ht="15" hidden="1" x14ac:dyDescent="0.25">
      <c r="A15" s="201"/>
      <c r="B15" s="157"/>
      <c r="C15" s="177" t="str">
        <f ca="1">MID($A$2,7,1)</f>
        <v>6</v>
      </c>
      <c r="D15" s="46"/>
      <c r="E15" s="177" t="str">
        <f t="shared" ca="1" si="1"/>
        <v>M</v>
      </c>
      <c r="F15" s="46"/>
      <c r="G15" s="176"/>
      <c r="H15" s="171" t="str">
        <f ca="1">C15&amp;E15</f>
        <v>6M</v>
      </c>
      <c r="I15" s="169" t="s">
        <v>148</v>
      </c>
      <c r="J15" s="156" t="s">
        <v>95</v>
      </c>
      <c r="K15" s="118" t="s">
        <v>66</v>
      </c>
      <c r="L15" s="118">
        <v>1</v>
      </c>
      <c r="M15" s="186" t="s">
        <v>99</v>
      </c>
      <c r="N15" s="203" t="str">
        <f t="shared" ca="1" si="3"/>
        <v/>
      </c>
      <c r="O15" s="179" t="str">
        <f t="shared" ca="1" si="4"/>
        <v/>
      </c>
    </row>
    <row r="16" spans="1:15" ht="15" hidden="1" x14ac:dyDescent="0.25">
      <c r="A16" s="201"/>
      <c r="B16" s="170" t="str">
        <f ca="1">MID($A$2,5,1)</f>
        <v>7</v>
      </c>
      <c r="C16" s="46"/>
      <c r="D16" s="46"/>
      <c r="E16" s="177" t="str">
        <f t="shared" ca="1" si="1"/>
        <v>M</v>
      </c>
      <c r="F16" s="46"/>
      <c r="G16" s="176"/>
      <c r="H16" s="171" t="str">
        <f ca="1">B16&amp;E16</f>
        <v>7M</v>
      </c>
      <c r="I16" s="169" t="s">
        <v>154</v>
      </c>
      <c r="J16" s="173" t="s">
        <v>149</v>
      </c>
      <c r="K16" s="162" t="s">
        <v>65</v>
      </c>
      <c r="L16" s="162">
        <v>1</v>
      </c>
      <c r="M16" s="166" t="s">
        <v>93</v>
      </c>
      <c r="N16" s="283" t="str">
        <f t="shared" ca="1" si="3"/>
        <v/>
      </c>
      <c r="O16" s="282" t="str">
        <f t="shared" ca="1" si="4"/>
        <v/>
      </c>
    </row>
    <row r="17" spans="1:15" ht="15" hidden="1" x14ac:dyDescent="0.25">
      <c r="A17" s="201"/>
      <c r="B17" s="171" t="str">
        <f ca="1">MID($A$2,5,1)</f>
        <v>7</v>
      </c>
      <c r="C17" s="46"/>
      <c r="D17" s="46"/>
      <c r="E17" s="177" t="str">
        <f t="shared" ca="1" si="1"/>
        <v>M</v>
      </c>
      <c r="F17" s="46"/>
      <c r="G17" s="176"/>
      <c r="H17" s="171" t="str">
        <f ca="1">B17&amp;E17</f>
        <v>7M</v>
      </c>
      <c r="I17" s="169" t="s">
        <v>155</v>
      </c>
      <c r="J17" s="163" t="s">
        <v>150</v>
      </c>
      <c r="K17" s="181" t="s">
        <v>65</v>
      </c>
      <c r="L17" s="162">
        <v>1</v>
      </c>
      <c r="M17" s="166" t="s">
        <v>93</v>
      </c>
      <c r="N17" s="203" t="str">
        <f ca="1">IF(AND(H17&lt;&gt;"",H17=I17),L17,"")</f>
        <v/>
      </c>
      <c r="O17" s="179" t="str">
        <f ca="1">IF(AND(H17&lt;&gt;"",H17=I17),M17,"")</f>
        <v/>
      </c>
    </row>
    <row r="18" spans="1:15" ht="15" hidden="1" x14ac:dyDescent="0.25">
      <c r="A18" s="201"/>
      <c r="B18" s="171" t="str">
        <f ca="1">MID($A$2,5,1)</f>
        <v>7</v>
      </c>
      <c r="C18" s="46"/>
      <c r="D18" s="46"/>
      <c r="E18" s="177" t="str">
        <f t="shared" ca="1" si="1"/>
        <v>M</v>
      </c>
      <c r="F18" s="46"/>
      <c r="G18" s="176"/>
      <c r="H18" s="171" t="str">
        <f ca="1">B18&amp;E18</f>
        <v>7M</v>
      </c>
      <c r="I18" s="169" t="s">
        <v>156</v>
      </c>
      <c r="J18" s="164" t="s">
        <v>151</v>
      </c>
      <c r="K18" s="118" t="s">
        <v>65</v>
      </c>
      <c r="L18" s="162">
        <v>1</v>
      </c>
      <c r="M18" s="166" t="s">
        <v>93</v>
      </c>
      <c r="N18" s="203" t="str">
        <f ca="1">IF(AND(H18&lt;&gt;"",H18=I18),L18,"")</f>
        <v/>
      </c>
      <c r="O18" s="179" t="str">
        <f ca="1">IF(AND(H18&lt;&gt;"",H18=I18),M18,"")</f>
        <v/>
      </c>
    </row>
    <row r="19" spans="1:15" ht="15" hidden="1" x14ac:dyDescent="0.25">
      <c r="A19" s="201"/>
      <c r="B19" s="157"/>
      <c r="C19" s="177" t="str">
        <f ca="1">MID($A$2,7,1)</f>
        <v>6</v>
      </c>
      <c r="D19" s="46"/>
      <c r="E19" s="177" t="str">
        <f t="shared" ca="1" si="1"/>
        <v>M</v>
      </c>
      <c r="F19" s="46"/>
      <c r="G19" s="176"/>
      <c r="H19" s="171" t="str">
        <f ca="1">C19&amp;E19</f>
        <v>6M</v>
      </c>
      <c r="I19" s="169" t="s">
        <v>157</v>
      </c>
      <c r="J19" s="156" t="s">
        <v>152</v>
      </c>
      <c r="K19" s="118" t="s">
        <v>66</v>
      </c>
      <c r="L19" s="118">
        <v>1</v>
      </c>
      <c r="M19" s="186" t="s">
        <v>99</v>
      </c>
      <c r="N19" s="203" t="str">
        <f ca="1">IF(AND(H19&lt;&gt;"",H19=I19),L19,"")</f>
        <v/>
      </c>
      <c r="O19" s="179" t="str">
        <f ca="1">IF(AND(H19&lt;&gt;"",H19=I19),M19,"")</f>
        <v/>
      </c>
    </row>
    <row r="20" spans="1:15" ht="15" hidden="1" x14ac:dyDescent="0.25">
      <c r="A20" s="201"/>
      <c r="B20" s="157"/>
      <c r="C20" s="177" t="str">
        <f ca="1">MID($A$2,7,1)</f>
        <v>6</v>
      </c>
      <c r="D20" s="46"/>
      <c r="E20" s="177" t="str">
        <f t="shared" ca="1" si="1"/>
        <v>M</v>
      </c>
      <c r="F20" s="46"/>
      <c r="G20" s="176"/>
      <c r="H20" s="171" t="str">
        <f ca="1">C20&amp;E20</f>
        <v>6M</v>
      </c>
      <c r="I20" s="169" t="s">
        <v>158</v>
      </c>
      <c r="J20" s="163" t="s">
        <v>153</v>
      </c>
      <c r="K20" s="118" t="s">
        <v>66</v>
      </c>
      <c r="L20" s="118">
        <v>1</v>
      </c>
      <c r="M20" s="186" t="s">
        <v>99</v>
      </c>
      <c r="N20" s="203" t="str">
        <f ca="1">IF(AND(H20&lt;&gt;"",H20=I20),L20,"")</f>
        <v/>
      </c>
      <c r="O20" s="179" t="str">
        <f ca="1">IF(AND(H20&lt;&gt;"",H20=I20),M20,"")</f>
        <v/>
      </c>
    </row>
    <row r="21" spans="1:15" ht="15" hidden="1" x14ac:dyDescent="0.25">
      <c r="A21" s="201"/>
      <c r="B21" s="171" t="str">
        <f ca="1">MID($A$2,5,1)</f>
        <v>7</v>
      </c>
      <c r="C21" s="46"/>
      <c r="D21" s="46"/>
      <c r="E21" s="177" t="str">
        <f t="shared" ca="1" si="1"/>
        <v>M</v>
      </c>
      <c r="F21" s="46"/>
      <c r="G21" s="176"/>
      <c r="H21" s="171" t="str">
        <f ca="1">B21&amp;E21</f>
        <v>7M</v>
      </c>
      <c r="I21" s="169" t="s">
        <v>159</v>
      </c>
      <c r="J21" s="173" t="s">
        <v>149</v>
      </c>
      <c r="K21" s="181" t="s">
        <v>65</v>
      </c>
      <c r="L21" s="162">
        <v>1</v>
      </c>
      <c r="M21" s="166" t="s">
        <v>93</v>
      </c>
      <c r="N21" s="283" t="str">
        <f t="shared" ref="N21:N33" ca="1" si="5">IF(AND(H21&lt;&gt;"",H21=I21),L21,"")</f>
        <v/>
      </c>
      <c r="O21" s="282" t="str">
        <f t="shared" ref="O21:O33" ca="1" si="6">IF(AND(H21&lt;&gt;"",H21=I21),M21,"")</f>
        <v/>
      </c>
    </row>
    <row r="22" spans="1:15" ht="15" hidden="1" x14ac:dyDescent="0.25">
      <c r="A22" s="201"/>
      <c r="B22" s="171" t="str">
        <f ca="1">MID($A$2,5,1)</f>
        <v>7</v>
      </c>
      <c r="C22" s="46"/>
      <c r="D22" s="46"/>
      <c r="E22" s="177" t="str">
        <f t="shared" ca="1" si="1"/>
        <v>M</v>
      </c>
      <c r="F22" s="46"/>
      <c r="G22" s="176"/>
      <c r="H22" s="171" t="str">
        <f ca="1">B22&amp;E22</f>
        <v>7M</v>
      </c>
      <c r="I22" s="169" t="s">
        <v>160</v>
      </c>
      <c r="J22" s="163" t="s">
        <v>150</v>
      </c>
      <c r="K22" s="119" t="s">
        <v>65</v>
      </c>
      <c r="L22" s="162">
        <v>1</v>
      </c>
      <c r="M22" s="166" t="s">
        <v>93</v>
      </c>
      <c r="N22" s="203" t="str">
        <f t="shared" ca="1" si="5"/>
        <v/>
      </c>
      <c r="O22" s="179" t="str">
        <f t="shared" ca="1" si="6"/>
        <v/>
      </c>
    </row>
    <row r="23" spans="1:15" ht="15" hidden="1" x14ac:dyDescent="0.25">
      <c r="A23" s="201"/>
      <c r="B23" s="171" t="str">
        <f ca="1">MID($A$2,5,1)</f>
        <v>7</v>
      </c>
      <c r="C23" s="46"/>
      <c r="D23" s="46"/>
      <c r="E23" s="177" t="str">
        <f t="shared" ca="1" si="1"/>
        <v>M</v>
      </c>
      <c r="F23" s="46"/>
      <c r="G23" s="176"/>
      <c r="H23" s="171" t="str">
        <f ca="1">B23&amp;E23</f>
        <v>7M</v>
      </c>
      <c r="I23" s="169" t="s">
        <v>161</v>
      </c>
      <c r="J23" s="164" t="s">
        <v>151</v>
      </c>
      <c r="K23" s="118" t="s">
        <v>65</v>
      </c>
      <c r="L23" s="162">
        <v>1</v>
      </c>
      <c r="M23" s="166" t="s">
        <v>93</v>
      </c>
      <c r="N23" s="203" t="str">
        <f t="shared" ca="1" si="5"/>
        <v/>
      </c>
      <c r="O23" s="179" t="str">
        <f t="shared" ca="1" si="6"/>
        <v/>
      </c>
    </row>
    <row r="24" spans="1:15" ht="15" hidden="1" x14ac:dyDescent="0.25">
      <c r="A24" s="201"/>
      <c r="B24" s="157"/>
      <c r="C24" s="177" t="str">
        <f ca="1">MID($A$2,7,1)</f>
        <v>6</v>
      </c>
      <c r="D24" s="46"/>
      <c r="E24" s="177" t="str">
        <f t="shared" ca="1" si="1"/>
        <v>M</v>
      </c>
      <c r="F24" s="46"/>
      <c r="G24" s="176"/>
      <c r="H24" s="171" t="str">
        <f ca="1">C24&amp;E24</f>
        <v>6M</v>
      </c>
      <c r="I24" s="169" t="s">
        <v>162</v>
      </c>
      <c r="J24" s="156" t="s">
        <v>152</v>
      </c>
      <c r="K24" s="118" t="s">
        <v>66</v>
      </c>
      <c r="L24" s="118">
        <v>1</v>
      </c>
      <c r="M24" s="186" t="s">
        <v>99</v>
      </c>
      <c r="N24" s="203" t="str">
        <f t="shared" ca="1" si="5"/>
        <v/>
      </c>
      <c r="O24" s="179" t="str">
        <f t="shared" ca="1" si="6"/>
        <v/>
      </c>
    </row>
    <row r="25" spans="1:15" ht="15" hidden="1" x14ac:dyDescent="0.25">
      <c r="A25" s="201"/>
      <c r="B25" s="157"/>
      <c r="C25" s="177" t="str">
        <f ca="1">MID($A$2,7,1)</f>
        <v>6</v>
      </c>
      <c r="D25" s="46"/>
      <c r="E25" s="177" t="str">
        <f t="shared" ca="1" si="1"/>
        <v>M</v>
      </c>
      <c r="F25" s="46"/>
      <c r="G25" s="176"/>
      <c r="H25" s="171" t="str">
        <f ca="1">C25&amp;E25</f>
        <v>6M</v>
      </c>
      <c r="I25" s="169" t="s">
        <v>163</v>
      </c>
      <c r="J25" s="156" t="s">
        <v>153</v>
      </c>
      <c r="K25" s="118" t="s">
        <v>66</v>
      </c>
      <c r="L25" s="118">
        <v>1</v>
      </c>
      <c r="M25" s="186" t="s">
        <v>99</v>
      </c>
      <c r="N25" s="203" t="str">
        <f t="shared" ca="1" si="5"/>
        <v/>
      </c>
      <c r="O25" s="179" t="str">
        <f t="shared" ca="1" si="6"/>
        <v/>
      </c>
    </row>
    <row r="26" spans="1:15" ht="15" hidden="1" x14ac:dyDescent="0.25">
      <c r="A26" s="201"/>
      <c r="B26" s="157"/>
      <c r="C26" s="46"/>
      <c r="D26" s="46"/>
      <c r="E26" s="177" t="str">
        <f t="shared" ref="E26:E33" ca="1" si="7">MID($A$2,10,1)</f>
        <v>M</v>
      </c>
      <c r="F26" s="46"/>
      <c r="G26" s="176"/>
      <c r="H26" s="171" t="str">
        <f ca="1">E26</f>
        <v>M</v>
      </c>
      <c r="I26" s="281" t="s">
        <v>4</v>
      </c>
      <c r="J26" s="156" t="s">
        <v>96</v>
      </c>
      <c r="K26" s="118" t="s">
        <v>67</v>
      </c>
      <c r="L26" s="118">
        <v>1</v>
      </c>
      <c r="M26" s="189" t="s">
        <v>100</v>
      </c>
      <c r="N26" s="203" t="str">
        <f t="shared" ca="1" si="5"/>
        <v/>
      </c>
      <c r="O26" s="179" t="str">
        <f t="shared" ca="1" si="6"/>
        <v/>
      </c>
    </row>
    <row r="27" spans="1:15" ht="15" hidden="1" x14ac:dyDescent="0.25">
      <c r="A27" s="201"/>
      <c r="B27" s="157"/>
      <c r="C27" s="46"/>
      <c r="D27" s="46"/>
      <c r="E27" s="177" t="str">
        <f t="shared" ca="1" si="7"/>
        <v>M</v>
      </c>
      <c r="F27" s="46"/>
      <c r="G27" s="176"/>
      <c r="H27" s="171" t="str">
        <f t="shared" ref="H27:H33" ca="1" si="8">E27</f>
        <v>M</v>
      </c>
      <c r="I27" s="281" t="s">
        <v>131</v>
      </c>
      <c r="J27" s="178" t="s">
        <v>97</v>
      </c>
      <c r="K27" s="118" t="s">
        <v>67</v>
      </c>
      <c r="L27" s="119">
        <v>1</v>
      </c>
      <c r="M27" s="189" t="s">
        <v>100</v>
      </c>
      <c r="N27" s="203" t="str">
        <f t="shared" ca="1" si="5"/>
        <v/>
      </c>
      <c r="O27" s="179" t="str">
        <f t="shared" ca="1" si="6"/>
        <v/>
      </c>
    </row>
    <row r="28" spans="1:15" ht="15" x14ac:dyDescent="0.25">
      <c r="A28" s="201"/>
      <c r="B28" s="157"/>
      <c r="C28" s="46"/>
      <c r="D28" s="46"/>
      <c r="E28" s="177" t="str">
        <f t="shared" ca="1" si="7"/>
        <v>M</v>
      </c>
      <c r="F28" s="46"/>
      <c r="G28" s="176"/>
      <c r="H28" s="171" t="str">
        <f t="shared" ca="1" si="8"/>
        <v>M</v>
      </c>
      <c r="I28" s="169" t="s">
        <v>84</v>
      </c>
      <c r="J28" s="178" t="s">
        <v>96</v>
      </c>
      <c r="K28" s="118" t="s">
        <v>67</v>
      </c>
      <c r="L28" s="119">
        <v>1</v>
      </c>
      <c r="M28" s="189" t="s">
        <v>100</v>
      </c>
      <c r="N28" s="204">
        <f t="shared" ca="1" si="5"/>
        <v>1</v>
      </c>
      <c r="O28" s="179" t="str">
        <f t="shared" ca="1" si="6"/>
        <v>021</v>
      </c>
    </row>
    <row r="29" spans="1:15" ht="15" hidden="1" x14ac:dyDescent="0.25">
      <c r="A29" s="201"/>
      <c r="B29" s="157"/>
      <c r="C29" s="46"/>
      <c r="D29" s="46"/>
      <c r="E29" s="177" t="str">
        <f t="shared" ca="1" si="7"/>
        <v>M</v>
      </c>
      <c r="F29" s="46"/>
      <c r="G29" s="176"/>
      <c r="H29" s="171" t="str">
        <f t="shared" ca="1" si="8"/>
        <v>M</v>
      </c>
      <c r="I29" s="169" t="s">
        <v>85</v>
      </c>
      <c r="J29" s="178" t="s">
        <v>97</v>
      </c>
      <c r="K29" s="118" t="s">
        <v>67</v>
      </c>
      <c r="L29" s="119">
        <v>1</v>
      </c>
      <c r="M29" s="189" t="s">
        <v>100</v>
      </c>
      <c r="N29" s="203" t="str">
        <f t="shared" ca="1" si="5"/>
        <v/>
      </c>
      <c r="O29" s="179" t="str">
        <f t="shared" ca="1" si="6"/>
        <v/>
      </c>
    </row>
    <row r="30" spans="1:15" ht="15" hidden="1" x14ac:dyDescent="0.25">
      <c r="A30" s="201"/>
      <c r="B30" s="157"/>
      <c r="C30" s="46"/>
      <c r="D30" s="46"/>
      <c r="E30" s="177" t="str">
        <f t="shared" ca="1" si="7"/>
        <v>M</v>
      </c>
      <c r="F30" s="46"/>
      <c r="G30" s="176"/>
      <c r="H30" s="171" t="str">
        <f t="shared" ca="1" si="8"/>
        <v>M</v>
      </c>
      <c r="I30" s="281" t="s">
        <v>4</v>
      </c>
      <c r="J30" s="178" t="s">
        <v>98</v>
      </c>
      <c r="K30" s="118" t="s">
        <v>68</v>
      </c>
      <c r="L30" s="119">
        <v>1</v>
      </c>
      <c r="M30" s="187" t="s">
        <v>72</v>
      </c>
      <c r="N30" s="203" t="str">
        <f t="shared" ca="1" si="5"/>
        <v/>
      </c>
      <c r="O30" s="179" t="str">
        <f t="shared" ca="1" si="6"/>
        <v/>
      </c>
    </row>
    <row r="31" spans="1:15" ht="15" hidden="1" x14ac:dyDescent="0.25">
      <c r="A31" s="201"/>
      <c r="B31" s="157"/>
      <c r="C31" s="46"/>
      <c r="D31" s="46"/>
      <c r="E31" s="177" t="str">
        <f t="shared" ca="1" si="7"/>
        <v>M</v>
      </c>
      <c r="F31" s="46"/>
      <c r="G31" s="176"/>
      <c r="H31" s="171" t="str">
        <f t="shared" ca="1" si="8"/>
        <v>M</v>
      </c>
      <c r="I31" s="281" t="s">
        <v>131</v>
      </c>
      <c r="J31" s="178" t="s">
        <v>98</v>
      </c>
      <c r="K31" s="118" t="s">
        <v>68</v>
      </c>
      <c r="L31" s="119">
        <v>1</v>
      </c>
      <c r="M31" s="187" t="s">
        <v>72</v>
      </c>
      <c r="N31" s="203" t="str">
        <f t="shared" ca="1" si="5"/>
        <v/>
      </c>
      <c r="O31" s="179" t="str">
        <f t="shared" ca="1" si="6"/>
        <v/>
      </c>
    </row>
    <row r="32" spans="1:15" ht="15" x14ac:dyDescent="0.25">
      <c r="A32" s="201"/>
      <c r="B32" s="157"/>
      <c r="C32" s="46"/>
      <c r="D32" s="46"/>
      <c r="E32" s="177" t="str">
        <f t="shared" ca="1" si="7"/>
        <v>M</v>
      </c>
      <c r="F32" s="46"/>
      <c r="G32" s="176"/>
      <c r="H32" s="171" t="str">
        <f t="shared" ca="1" si="8"/>
        <v>M</v>
      </c>
      <c r="I32" s="169" t="s">
        <v>84</v>
      </c>
      <c r="J32" s="178" t="s">
        <v>98</v>
      </c>
      <c r="K32" s="118" t="s">
        <v>68</v>
      </c>
      <c r="L32" s="119">
        <v>1</v>
      </c>
      <c r="M32" s="187" t="s">
        <v>72</v>
      </c>
      <c r="N32" s="204">
        <f t="shared" ca="1" si="5"/>
        <v>1</v>
      </c>
      <c r="O32" s="179" t="str">
        <f t="shared" ca="1" si="6"/>
        <v xml:space="preserve"> </v>
      </c>
    </row>
    <row r="33" spans="1:15" ht="15.75" hidden="1" thickBot="1" x14ac:dyDescent="0.3">
      <c r="A33" s="202"/>
      <c r="B33" s="194"/>
      <c r="C33" s="195"/>
      <c r="D33" s="195"/>
      <c r="E33" s="196" t="str">
        <f t="shared" ca="1" si="7"/>
        <v>M</v>
      </c>
      <c r="F33" s="195"/>
      <c r="G33" s="197"/>
      <c r="H33" s="198" t="str">
        <f t="shared" ca="1" si="8"/>
        <v>M</v>
      </c>
      <c r="I33" s="199" t="s">
        <v>85</v>
      </c>
      <c r="J33" s="184" t="s">
        <v>98</v>
      </c>
      <c r="K33" s="183" t="s">
        <v>68</v>
      </c>
      <c r="L33" s="120">
        <v>1</v>
      </c>
      <c r="M33" s="188" t="s">
        <v>72</v>
      </c>
      <c r="N33" s="227" t="str">
        <f t="shared" ca="1" si="5"/>
        <v/>
      </c>
      <c r="O33" s="185" t="str">
        <f t="shared" ca="1" si="6"/>
        <v/>
      </c>
    </row>
    <row r="34" spans="1:15" x14ac:dyDescent="0.2">
      <c r="N34" s="205"/>
    </row>
    <row r="35" spans="1:15" x14ac:dyDescent="0.2">
      <c r="N35" s="205"/>
    </row>
    <row r="36" spans="1:15" x14ac:dyDescent="0.2">
      <c r="N36" s="205"/>
    </row>
    <row r="37" spans="1:15" x14ac:dyDescent="0.2">
      <c r="N37" s="205"/>
    </row>
    <row r="38" spans="1:15" x14ac:dyDescent="0.2">
      <c r="J38" s="161"/>
      <c r="N38" s="205"/>
    </row>
    <row r="39" spans="1:15" x14ac:dyDescent="0.2">
      <c r="J39" s="161"/>
      <c r="N39" s="205"/>
    </row>
    <row r="40" spans="1:15" x14ac:dyDescent="0.2">
      <c r="J40" s="161"/>
      <c r="N40" s="205"/>
    </row>
    <row r="41" spans="1:15" x14ac:dyDescent="0.2">
      <c r="C41" s="160"/>
      <c r="D41" s="160"/>
      <c r="E41" s="160"/>
      <c r="F41" s="160"/>
      <c r="G41" s="160"/>
      <c r="H41" s="160"/>
      <c r="I41" s="160"/>
      <c r="J41" s="160"/>
      <c r="K41" s="160"/>
      <c r="L41" s="52"/>
      <c r="N41" s="205"/>
    </row>
    <row r="42" spans="1:15" x14ac:dyDescent="0.2">
      <c r="N42" s="205"/>
    </row>
    <row r="43" spans="1:15" x14ac:dyDescent="0.2">
      <c r="N43" s="205"/>
    </row>
    <row r="44" spans="1:15" x14ac:dyDescent="0.2">
      <c r="N44" s="205"/>
    </row>
    <row r="45" spans="1:15" x14ac:dyDescent="0.2">
      <c r="N45" s="205"/>
    </row>
    <row r="46" spans="1:15" x14ac:dyDescent="0.2">
      <c r="N46" s="205"/>
    </row>
    <row r="47" spans="1:15" x14ac:dyDescent="0.2">
      <c r="N47" s="205"/>
    </row>
    <row r="48" spans="1:15" x14ac:dyDescent="0.2">
      <c r="N48" s="205"/>
    </row>
    <row r="49" spans="14:14" x14ac:dyDescent="0.2">
      <c r="N49" s="205"/>
    </row>
    <row r="50" spans="14:14" x14ac:dyDescent="0.2">
      <c r="N50" s="205"/>
    </row>
    <row r="51" spans="14:14" x14ac:dyDescent="0.2">
      <c r="N51" s="205"/>
    </row>
    <row r="52" spans="14:14" x14ac:dyDescent="0.2">
      <c r="N52" s="205"/>
    </row>
    <row r="53" spans="14:14" x14ac:dyDescent="0.2">
      <c r="N53" s="205"/>
    </row>
    <row r="54" spans="14:14" x14ac:dyDescent="0.2">
      <c r="N54" s="205"/>
    </row>
    <row r="55" spans="14:14" x14ac:dyDescent="0.2">
      <c r="N55" s="205"/>
    </row>
    <row r="56" spans="14:14" x14ac:dyDescent="0.2">
      <c r="N56" s="205"/>
    </row>
    <row r="57" spans="14:14" x14ac:dyDescent="0.2">
      <c r="N57" s="205"/>
    </row>
    <row r="58" spans="14:14" x14ac:dyDescent="0.2">
      <c r="N58" s="205"/>
    </row>
    <row r="59" spans="14:14" x14ac:dyDescent="0.2">
      <c r="N59" s="205"/>
    </row>
    <row r="60" spans="14:14" x14ac:dyDescent="0.2">
      <c r="N60" s="205"/>
    </row>
    <row r="61" spans="14:14" x14ac:dyDescent="0.2">
      <c r="N61" s="205"/>
    </row>
    <row r="62" spans="14:14" x14ac:dyDescent="0.2">
      <c r="N62" s="205"/>
    </row>
    <row r="63" spans="14:14" x14ac:dyDescent="0.2">
      <c r="N63" s="205"/>
    </row>
    <row r="64" spans="14:14" x14ac:dyDescent="0.2">
      <c r="N64" s="205"/>
    </row>
    <row r="65" spans="14:14" x14ac:dyDescent="0.2">
      <c r="N65" s="205"/>
    </row>
    <row r="66" spans="14:14" x14ac:dyDescent="0.2">
      <c r="N66" s="205"/>
    </row>
    <row r="67" spans="14:14" x14ac:dyDescent="0.2">
      <c r="N67" s="205"/>
    </row>
    <row r="68" spans="14:14" x14ac:dyDescent="0.2">
      <c r="N68" s="205"/>
    </row>
    <row r="69" spans="14:14" x14ac:dyDescent="0.2">
      <c r="N69" s="205"/>
    </row>
    <row r="70" spans="14:14" x14ac:dyDescent="0.2">
      <c r="N70" s="205"/>
    </row>
    <row r="71" spans="14:14" x14ac:dyDescent="0.2">
      <c r="N71" s="205"/>
    </row>
    <row r="72" spans="14:14" x14ac:dyDescent="0.2">
      <c r="N72" s="205"/>
    </row>
    <row r="73" spans="14:14" x14ac:dyDescent="0.2">
      <c r="N73" s="205"/>
    </row>
    <row r="74" spans="14:14" x14ac:dyDescent="0.2">
      <c r="N74" s="205"/>
    </row>
    <row r="75" spans="14:14" x14ac:dyDescent="0.2">
      <c r="N75" s="205"/>
    </row>
    <row r="76" spans="14:14" x14ac:dyDescent="0.2">
      <c r="N76" s="205"/>
    </row>
    <row r="77" spans="14:14" x14ac:dyDescent="0.2">
      <c r="N77" s="205"/>
    </row>
    <row r="78" spans="14:14" x14ac:dyDescent="0.2">
      <c r="N78" s="205"/>
    </row>
    <row r="79" spans="14:14" x14ac:dyDescent="0.2">
      <c r="N79" s="205"/>
    </row>
    <row r="80" spans="14:14" x14ac:dyDescent="0.2">
      <c r="N80" s="205"/>
    </row>
    <row r="81" spans="14:14" x14ac:dyDescent="0.2">
      <c r="N81" s="205"/>
    </row>
    <row r="82" spans="14:14" x14ac:dyDescent="0.2">
      <c r="N82" s="205"/>
    </row>
    <row r="83" spans="14:14" x14ac:dyDescent="0.2">
      <c r="N83" s="205"/>
    </row>
    <row r="84" spans="14:14" x14ac:dyDescent="0.2">
      <c r="N84" s="205"/>
    </row>
    <row r="85" spans="14:14" x14ac:dyDescent="0.2">
      <c r="N85" s="205"/>
    </row>
    <row r="86" spans="14:14" x14ac:dyDescent="0.2">
      <c r="N86" s="205"/>
    </row>
    <row r="87" spans="14:14" x14ac:dyDescent="0.2">
      <c r="N87" s="205"/>
    </row>
    <row r="88" spans="14:14" x14ac:dyDescent="0.2">
      <c r="N88" s="205"/>
    </row>
    <row r="89" spans="14:14" x14ac:dyDescent="0.2">
      <c r="N89" s="205"/>
    </row>
    <row r="90" spans="14:14" x14ac:dyDescent="0.2">
      <c r="N90" s="205"/>
    </row>
    <row r="91" spans="14:14" x14ac:dyDescent="0.2">
      <c r="N91" s="205"/>
    </row>
    <row r="92" spans="14:14" x14ac:dyDescent="0.2">
      <c r="N92" s="205"/>
    </row>
    <row r="93" spans="14:14" x14ac:dyDescent="0.2">
      <c r="N93" s="205"/>
    </row>
    <row r="94" spans="14:14" x14ac:dyDescent="0.2">
      <c r="N94" s="205"/>
    </row>
    <row r="95" spans="14:14" x14ac:dyDescent="0.2">
      <c r="N95" s="205"/>
    </row>
    <row r="96" spans="14:14" x14ac:dyDescent="0.2">
      <c r="N96" s="205"/>
    </row>
    <row r="97" spans="14:14" x14ac:dyDescent="0.2">
      <c r="N97" s="205"/>
    </row>
    <row r="98" spans="14:14" x14ac:dyDescent="0.2">
      <c r="N98" s="205"/>
    </row>
    <row r="99" spans="14:14" x14ac:dyDescent="0.2">
      <c r="N99" s="205"/>
    </row>
    <row r="100" spans="14:14" x14ac:dyDescent="0.2">
      <c r="N100" s="205"/>
    </row>
    <row r="101" spans="14:14" x14ac:dyDescent="0.2">
      <c r="N101" s="205"/>
    </row>
    <row r="102" spans="14:14" x14ac:dyDescent="0.2">
      <c r="N102" s="205"/>
    </row>
    <row r="103" spans="14:14" x14ac:dyDescent="0.2">
      <c r="N103" s="205"/>
    </row>
    <row r="104" spans="14:14" x14ac:dyDescent="0.2">
      <c r="N104" s="205"/>
    </row>
    <row r="105" spans="14:14" x14ac:dyDescent="0.2">
      <c r="N105" s="205"/>
    </row>
    <row r="106" spans="14:14" x14ac:dyDescent="0.2">
      <c r="N106" s="205"/>
    </row>
    <row r="107" spans="14:14" x14ac:dyDescent="0.2">
      <c r="N107" s="205"/>
    </row>
    <row r="108" spans="14:14" x14ac:dyDescent="0.2">
      <c r="N108" s="205"/>
    </row>
    <row r="109" spans="14:14" x14ac:dyDescent="0.2">
      <c r="N109" s="205"/>
    </row>
    <row r="110" spans="14:14" x14ac:dyDescent="0.2">
      <c r="N110" s="205"/>
    </row>
    <row r="111" spans="14:14" x14ac:dyDescent="0.2">
      <c r="N111" s="205"/>
    </row>
    <row r="112" spans="14:14" x14ac:dyDescent="0.2">
      <c r="N112" s="205"/>
    </row>
    <row r="113" spans="14:14" x14ac:dyDescent="0.2">
      <c r="N113" s="205"/>
    </row>
    <row r="114" spans="14:14" x14ac:dyDescent="0.2">
      <c r="N114" s="205"/>
    </row>
    <row r="115" spans="14:14" x14ac:dyDescent="0.2">
      <c r="N115" s="205"/>
    </row>
    <row r="116" spans="14:14" x14ac:dyDescent="0.2">
      <c r="N116" s="205"/>
    </row>
    <row r="117" spans="14:14" x14ac:dyDescent="0.2">
      <c r="N117" s="205"/>
    </row>
    <row r="118" spans="14:14" x14ac:dyDescent="0.2">
      <c r="N118" s="205"/>
    </row>
    <row r="119" spans="14:14" x14ac:dyDescent="0.2">
      <c r="N119" s="205"/>
    </row>
    <row r="120" spans="14:14" x14ac:dyDescent="0.2">
      <c r="N120" s="205"/>
    </row>
    <row r="121" spans="14:14" x14ac:dyDescent="0.2">
      <c r="N121" s="205"/>
    </row>
    <row r="122" spans="14:14" x14ac:dyDescent="0.2">
      <c r="N122" s="205"/>
    </row>
    <row r="123" spans="14:14" x14ac:dyDescent="0.2">
      <c r="N123" s="205"/>
    </row>
    <row r="124" spans="14:14" x14ac:dyDescent="0.2">
      <c r="N124" s="205"/>
    </row>
    <row r="125" spans="14:14" x14ac:dyDescent="0.2">
      <c r="N125" s="205"/>
    </row>
    <row r="126" spans="14:14" x14ac:dyDescent="0.2">
      <c r="N126" s="205"/>
    </row>
    <row r="127" spans="14:14" x14ac:dyDescent="0.2">
      <c r="N127" s="205"/>
    </row>
    <row r="128" spans="14:14" x14ac:dyDescent="0.2">
      <c r="N128" s="205"/>
    </row>
    <row r="129" spans="14:14" x14ac:dyDescent="0.2">
      <c r="N129" s="205"/>
    </row>
    <row r="130" spans="14:14" x14ac:dyDescent="0.2">
      <c r="N130" s="205"/>
    </row>
    <row r="131" spans="14:14" x14ac:dyDescent="0.2">
      <c r="N131" s="205"/>
    </row>
    <row r="132" spans="14:14" x14ac:dyDescent="0.2">
      <c r="N132" s="205"/>
    </row>
    <row r="133" spans="14:14" x14ac:dyDescent="0.2">
      <c r="N133" s="205"/>
    </row>
    <row r="134" spans="14:14" x14ac:dyDescent="0.2">
      <c r="N134" s="205"/>
    </row>
    <row r="135" spans="14:14" x14ac:dyDescent="0.2">
      <c r="N135" s="205"/>
    </row>
    <row r="136" spans="14:14" x14ac:dyDescent="0.2">
      <c r="N136" s="205"/>
    </row>
    <row r="137" spans="14:14" x14ac:dyDescent="0.2">
      <c r="N137" s="205"/>
    </row>
    <row r="138" spans="14:14" x14ac:dyDescent="0.2">
      <c r="N138" s="205"/>
    </row>
    <row r="139" spans="14:14" x14ac:dyDescent="0.2">
      <c r="N139" s="205"/>
    </row>
    <row r="140" spans="14:14" x14ac:dyDescent="0.2">
      <c r="N140" s="205"/>
    </row>
    <row r="141" spans="14:14" x14ac:dyDescent="0.2">
      <c r="N141" s="205"/>
    </row>
    <row r="142" spans="14:14" x14ac:dyDescent="0.2">
      <c r="N142" s="205"/>
    </row>
    <row r="143" spans="14:14" x14ac:dyDescent="0.2">
      <c r="N143" s="205"/>
    </row>
    <row r="144" spans="14:14" x14ac:dyDescent="0.2">
      <c r="N144" s="205"/>
    </row>
    <row r="145" spans="14:14" x14ac:dyDescent="0.2">
      <c r="N145" s="205"/>
    </row>
    <row r="146" spans="14:14" x14ac:dyDescent="0.2">
      <c r="N146" s="205"/>
    </row>
    <row r="147" spans="14:14" x14ac:dyDescent="0.2">
      <c r="N147" s="205"/>
    </row>
    <row r="148" spans="14:14" x14ac:dyDescent="0.2">
      <c r="N148" s="205"/>
    </row>
    <row r="149" spans="14:14" x14ac:dyDescent="0.2">
      <c r="N149" s="205"/>
    </row>
    <row r="150" spans="14:14" x14ac:dyDescent="0.2">
      <c r="N150" s="205"/>
    </row>
    <row r="151" spans="14:14" x14ac:dyDescent="0.2">
      <c r="N151" s="205"/>
    </row>
    <row r="152" spans="14:14" x14ac:dyDescent="0.2">
      <c r="N152" s="205"/>
    </row>
    <row r="153" spans="14:14" x14ac:dyDescent="0.2">
      <c r="N153" s="205"/>
    </row>
    <row r="154" spans="14:14" x14ac:dyDescent="0.2">
      <c r="N154" s="205"/>
    </row>
    <row r="155" spans="14:14" x14ac:dyDescent="0.2">
      <c r="N155" s="205"/>
    </row>
    <row r="156" spans="14:14" x14ac:dyDescent="0.2">
      <c r="N156" s="205"/>
    </row>
    <row r="157" spans="14:14" x14ac:dyDescent="0.2">
      <c r="N157" s="205"/>
    </row>
    <row r="158" spans="14:14" x14ac:dyDescent="0.2">
      <c r="N158" s="205"/>
    </row>
    <row r="159" spans="14:14" x14ac:dyDescent="0.2">
      <c r="N159" s="205"/>
    </row>
    <row r="160" spans="14:14" x14ac:dyDescent="0.2">
      <c r="N160" s="205"/>
    </row>
    <row r="161" spans="14:14" x14ac:dyDescent="0.2">
      <c r="N161" s="205"/>
    </row>
    <row r="162" spans="14:14" x14ac:dyDescent="0.2">
      <c r="N162" s="205"/>
    </row>
    <row r="163" spans="14:14" x14ac:dyDescent="0.2">
      <c r="N163" s="205"/>
    </row>
    <row r="164" spans="14:14" x14ac:dyDescent="0.2">
      <c r="N164" s="205"/>
    </row>
    <row r="165" spans="14:14" x14ac:dyDescent="0.2">
      <c r="N165" s="205"/>
    </row>
    <row r="166" spans="14:14" x14ac:dyDescent="0.2">
      <c r="N166" s="205"/>
    </row>
    <row r="167" spans="14:14" x14ac:dyDescent="0.2">
      <c r="N167" s="205"/>
    </row>
    <row r="168" spans="14:14" x14ac:dyDescent="0.2">
      <c r="N168" s="205"/>
    </row>
    <row r="169" spans="14:14" x14ac:dyDescent="0.2">
      <c r="N169" s="205"/>
    </row>
    <row r="170" spans="14:14" x14ac:dyDescent="0.2">
      <c r="N170" s="205"/>
    </row>
    <row r="171" spans="14:14" x14ac:dyDescent="0.2">
      <c r="N171" s="205"/>
    </row>
    <row r="172" spans="14:14" x14ac:dyDescent="0.2">
      <c r="N172" s="205"/>
    </row>
    <row r="173" spans="14:14" x14ac:dyDescent="0.2">
      <c r="N173" s="205"/>
    </row>
    <row r="174" spans="14:14" x14ac:dyDescent="0.2">
      <c r="N174" s="205"/>
    </row>
    <row r="175" spans="14:14" x14ac:dyDescent="0.2">
      <c r="N175" s="205"/>
    </row>
    <row r="176" spans="14:14" x14ac:dyDescent="0.2">
      <c r="N176" s="205"/>
    </row>
    <row r="177" spans="14:14" x14ac:dyDescent="0.2">
      <c r="N177" s="205"/>
    </row>
    <row r="178" spans="14:14" x14ac:dyDescent="0.2">
      <c r="N178" s="205"/>
    </row>
    <row r="179" spans="14:14" x14ac:dyDescent="0.2">
      <c r="N179" s="205"/>
    </row>
    <row r="180" spans="14:14" x14ac:dyDescent="0.2">
      <c r="N180" s="205"/>
    </row>
    <row r="181" spans="14:14" x14ac:dyDescent="0.2">
      <c r="N181" s="205"/>
    </row>
    <row r="182" spans="14:14" x14ac:dyDescent="0.2">
      <c r="N182" s="205"/>
    </row>
    <row r="183" spans="14:14" x14ac:dyDescent="0.2">
      <c r="N183" s="205"/>
    </row>
    <row r="184" spans="14:14" x14ac:dyDescent="0.2">
      <c r="N184" s="205"/>
    </row>
    <row r="185" spans="14:14" x14ac:dyDescent="0.2">
      <c r="N185" s="205"/>
    </row>
    <row r="186" spans="14:14" x14ac:dyDescent="0.2">
      <c r="N186" s="205"/>
    </row>
    <row r="187" spans="14:14" x14ac:dyDescent="0.2">
      <c r="N187" s="205"/>
    </row>
    <row r="188" spans="14:14" x14ac:dyDescent="0.2">
      <c r="N188" s="205"/>
    </row>
    <row r="189" spans="14:14" x14ac:dyDescent="0.2">
      <c r="N189" s="205"/>
    </row>
    <row r="190" spans="14:14" x14ac:dyDescent="0.2">
      <c r="N190" s="205"/>
    </row>
    <row r="191" spans="14:14" x14ac:dyDescent="0.2">
      <c r="N191" s="205"/>
    </row>
    <row r="192" spans="14:14" x14ac:dyDescent="0.2">
      <c r="N192" s="205"/>
    </row>
    <row r="193" spans="14:14" x14ac:dyDescent="0.2">
      <c r="N193" s="205"/>
    </row>
    <row r="194" spans="14:14" x14ac:dyDescent="0.2">
      <c r="N194" s="205"/>
    </row>
    <row r="195" spans="14:14" x14ac:dyDescent="0.2">
      <c r="N195" s="205"/>
    </row>
    <row r="196" spans="14:14" x14ac:dyDescent="0.2">
      <c r="N196" s="205"/>
    </row>
    <row r="197" spans="14:14" x14ac:dyDescent="0.2">
      <c r="N197" s="205"/>
    </row>
    <row r="198" spans="14:14" x14ac:dyDescent="0.2">
      <c r="N198" s="205"/>
    </row>
    <row r="199" spans="14:14" x14ac:dyDescent="0.2">
      <c r="N199" s="205"/>
    </row>
    <row r="200" spans="14:14" x14ac:dyDescent="0.2">
      <c r="N200" s="205"/>
    </row>
    <row r="201" spans="14:14" x14ac:dyDescent="0.2">
      <c r="N201" s="205"/>
    </row>
    <row r="202" spans="14:14" x14ac:dyDescent="0.2">
      <c r="N202" s="205"/>
    </row>
    <row r="203" spans="14:14" x14ac:dyDescent="0.2">
      <c r="N203" s="205"/>
    </row>
    <row r="204" spans="14:14" x14ac:dyDescent="0.2">
      <c r="N204" s="205"/>
    </row>
    <row r="205" spans="14:14" x14ac:dyDescent="0.2">
      <c r="N205" s="205"/>
    </row>
    <row r="206" spans="14:14" x14ac:dyDescent="0.2">
      <c r="N206" s="205"/>
    </row>
    <row r="207" spans="14:14" x14ac:dyDescent="0.2">
      <c r="N207" s="205"/>
    </row>
    <row r="208" spans="14:14" x14ac:dyDescent="0.2">
      <c r="N208" s="205"/>
    </row>
    <row r="209" spans="14:14" x14ac:dyDescent="0.2">
      <c r="N209" s="205"/>
    </row>
    <row r="210" spans="14:14" x14ac:dyDescent="0.2">
      <c r="N210" s="205"/>
    </row>
    <row r="211" spans="14:14" x14ac:dyDescent="0.2">
      <c r="N211" s="205"/>
    </row>
    <row r="212" spans="14:14" x14ac:dyDescent="0.2">
      <c r="N212" s="205"/>
    </row>
    <row r="213" spans="14:14" x14ac:dyDescent="0.2">
      <c r="N213" s="205"/>
    </row>
    <row r="214" spans="14:14" x14ac:dyDescent="0.2">
      <c r="N214" s="205"/>
    </row>
    <row r="215" spans="14:14" x14ac:dyDescent="0.2">
      <c r="N215" s="205"/>
    </row>
    <row r="216" spans="14:14" x14ac:dyDescent="0.2">
      <c r="N216" s="205"/>
    </row>
    <row r="217" spans="14:14" x14ac:dyDescent="0.2">
      <c r="N217" s="205"/>
    </row>
    <row r="218" spans="14:14" x14ac:dyDescent="0.2">
      <c r="N218" s="205"/>
    </row>
    <row r="219" spans="14:14" x14ac:dyDescent="0.2">
      <c r="N219" s="205"/>
    </row>
    <row r="220" spans="14:14" x14ac:dyDescent="0.2">
      <c r="N220" s="205"/>
    </row>
    <row r="221" spans="14:14" x14ac:dyDescent="0.2">
      <c r="N221" s="205"/>
    </row>
    <row r="222" spans="14:14" x14ac:dyDescent="0.2">
      <c r="N222" s="205"/>
    </row>
    <row r="223" spans="14:14" x14ac:dyDescent="0.2">
      <c r="N223" s="205"/>
    </row>
    <row r="224" spans="14:14" x14ac:dyDescent="0.2">
      <c r="N224" s="205"/>
    </row>
    <row r="225" spans="14:14" x14ac:dyDescent="0.2">
      <c r="N225" s="205"/>
    </row>
    <row r="226" spans="14:14" x14ac:dyDescent="0.2">
      <c r="N226" s="205"/>
    </row>
    <row r="227" spans="14:14" x14ac:dyDescent="0.2">
      <c r="N227" s="205"/>
    </row>
    <row r="228" spans="14:14" x14ac:dyDescent="0.2">
      <c r="N228" s="205"/>
    </row>
    <row r="229" spans="14:14" x14ac:dyDescent="0.2">
      <c r="N229" s="205"/>
    </row>
    <row r="230" spans="14:14" x14ac:dyDescent="0.2">
      <c r="N230" s="205"/>
    </row>
    <row r="231" spans="14:14" x14ac:dyDescent="0.2">
      <c r="N231" s="205"/>
    </row>
    <row r="232" spans="14:14" x14ac:dyDescent="0.2">
      <c r="N232" s="205"/>
    </row>
    <row r="233" spans="14:14" x14ac:dyDescent="0.2">
      <c r="N233" s="205"/>
    </row>
    <row r="234" spans="14:14" x14ac:dyDescent="0.2">
      <c r="N234" s="205"/>
    </row>
    <row r="235" spans="14:14" x14ac:dyDescent="0.2">
      <c r="N235" s="205"/>
    </row>
    <row r="236" spans="14:14" x14ac:dyDescent="0.2">
      <c r="N236" s="205"/>
    </row>
    <row r="237" spans="14:14" x14ac:dyDescent="0.2">
      <c r="N237" s="205"/>
    </row>
    <row r="238" spans="14:14" x14ac:dyDescent="0.2">
      <c r="N238" s="205"/>
    </row>
    <row r="239" spans="14:14" x14ac:dyDescent="0.2">
      <c r="N239" s="205"/>
    </row>
    <row r="240" spans="14:14" x14ac:dyDescent="0.2">
      <c r="N240" s="205"/>
    </row>
    <row r="241" spans="14:14" x14ac:dyDescent="0.2">
      <c r="N241" s="205"/>
    </row>
    <row r="242" spans="14:14" x14ac:dyDescent="0.2">
      <c r="N242" s="205"/>
    </row>
    <row r="243" spans="14:14" x14ac:dyDescent="0.2">
      <c r="N243" s="205"/>
    </row>
    <row r="244" spans="14:14" x14ac:dyDescent="0.2">
      <c r="N244" s="205"/>
    </row>
    <row r="245" spans="14:14" x14ac:dyDescent="0.2">
      <c r="N245" s="205"/>
    </row>
    <row r="246" spans="14:14" x14ac:dyDescent="0.2">
      <c r="N246" s="205"/>
    </row>
    <row r="247" spans="14:14" x14ac:dyDescent="0.2">
      <c r="N247" s="205"/>
    </row>
    <row r="248" spans="14:14" x14ac:dyDescent="0.2">
      <c r="N248" s="205"/>
    </row>
    <row r="249" spans="14:14" x14ac:dyDescent="0.2">
      <c r="N249" s="205"/>
    </row>
    <row r="250" spans="14:14" x14ac:dyDescent="0.2">
      <c r="N250" s="205"/>
    </row>
    <row r="251" spans="14:14" x14ac:dyDescent="0.2">
      <c r="N251" s="205"/>
    </row>
    <row r="252" spans="14:14" x14ac:dyDescent="0.2">
      <c r="N252" s="205"/>
    </row>
    <row r="253" spans="14:14" x14ac:dyDescent="0.2">
      <c r="N253" s="205"/>
    </row>
    <row r="254" spans="14:14" x14ac:dyDescent="0.2">
      <c r="N254" s="205"/>
    </row>
    <row r="255" spans="14:14" x14ac:dyDescent="0.2">
      <c r="N255" s="205"/>
    </row>
    <row r="256" spans="14:14" x14ac:dyDescent="0.2">
      <c r="N256" s="205"/>
    </row>
    <row r="257" spans="14:14" x14ac:dyDescent="0.2">
      <c r="N257" s="205"/>
    </row>
    <row r="258" spans="14:14" x14ac:dyDescent="0.2">
      <c r="N258" s="205"/>
    </row>
    <row r="259" spans="14:14" x14ac:dyDescent="0.2">
      <c r="N259" s="205"/>
    </row>
    <row r="260" spans="14:14" x14ac:dyDescent="0.2">
      <c r="N260" s="205"/>
    </row>
    <row r="261" spans="14:14" x14ac:dyDescent="0.2">
      <c r="N261" s="205"/>
    </row>
    <row r="262" spans="14:14" x14ac:dyDescent="0.2">
      <c r="N262" s="205"/>
    </row>
    <row r="263" spans="14:14" x14ac:dyDescent="0.2">
      <c r="N263" s="205"/>
    </row>
    <row r="264" spans="14:14" x14ac:dyDescent="0.2">
      <c r="N264" s="205"/>
    </row>
    <row r="265" spans="14:14" x14ac:dyDescent="0.2">
      <c r="N265" s="205"/>
    </row>
    <row r="266" spans="14:14" x14ac:dyDescent="0.2">
      <c r="N266" s="205"/>
    </row>
    <row r="267" spans="14:14" x14ac:dyDescent="0.2">
      <c r="N267" s="205"/>
    </row>
    <row r="268" spans="14:14" x14ac:dyDescent="0.2">
      <c r="N268" s="205"/>
    </row>
    <row r="269" spans="14:14" x14ac:dyDescent="0.2">
      <c r="N269" s="205"/>
    </row>
    <row r="270" spans="14:14" x14ac:dyDescent="0.2">
      <c r="N270" s="205"/>
    </row>
    <row r="271" spans="14:14" x14ac:dyDescent="0.2">
      <c r="N271" s="205"/>
    </row>
    <row r="272" spans="14:14" x14ac:dyDescent="0.2">
      <c r="N272" s="205"/>
    </row>
    <row r="273" spans="14:14" x14ac:dyDescent="0.2">
      <c r="N273" s="205"/>
    </row>
    <row r="274" spans="14:14" x14ac:dyDescent="0.2">
      <c r="N274" s="205"/>
    </row>
    <row r="275" spans="14:14" x14ac:dyDescent="0.2">
      <c r="N275" s="205"/>
    </row>
    <row r="276" spans="14:14" x14ac:dyDescent="0.2">
      <c r="N276" s="205"/>
    </row>
    <row r="277" spans="14:14" x14ac:dyDescent="0.2">
      <c r="N277" s="205"/>
    </row>
    <row r="278" spans="14:14" x14ac:dyDescent="0.2">
      <c r="N278" s="205"/>
    </row>
    <row r="279" spans="14:14" x14ac:dyDescent="0.2">
      <c r="N279" s="205"/>
    </row>
    <row r="280" spans="14:14" x14ac:dyDescent="0.2">
      <c r="N280" s="205"/>
    </row>
    <row r="281" spans="14:14" x14ac:dyDescent="0.2">
      <c r="N281" s="205"/>
    </row>
    <row r="282" spans="14:14" x14ac:dyDescent="0.2">
      <c r="N282" s="205"/>
    </row>
    <row r="283" spans="14:14" x14ac:dyDescent="0.2">
      <c r="N283" s="205"/>
    </row>
    <row r="284" spans="14:14" x14ac:dyDescent="0.2">
      <c r="N284" s="205"/>
    </row>
    <row r="285" spans="14:14" x14ac:dyDescent="0.2">
      <c r="N285" s="205"/>
    </row>
    <row r="286" spans="14:14" x14ac:dyDescent="0.2">
      <c r="N286" s="205"/>
    </row>
    <row r="287" spans="14:14" x14ac:dyDescent="0.2">
      <c r="N287" s="205"/>
    </row>
    <row r="288" spans="14:14" x14ac:dyDescent="0.2">
      <c r="N288" s="205"/>
    </row>
    <row r="289" spans="14:14" x14ac:dyDescent="0.2">
      <c r="N289" s="205"/>
    </row>
    <row r="290" spans="14:14" x14ac:dyDescent="0.2">
      <c r="N290" s="205"/>
    </row>
    <row r="291" spans="14:14" x14ac:dyDescent="0.2">
      <c r="N291" s="205"/>
    </row>
    <row r="292" spans="14:14" x14ac:dyDescent="0.2">
      <c r="N292" s="205"/>
    </row>
    <row r="293" spans="14:14" x14ac:dyDescent="0.2">
      <c r="N293" s="205"/>
    </row>
    <row r="294" spans="14:14" x14ac:dyDescent="0.2">
      <c r="N294" s="205"/>
    </row>
    <row r="295" spans="14:14" x14ac:dyDescent="0.2">
      <c r="N295" s="205"/>
    </row>
    <row r="296" spans="14:14" x14ac:dyDescent="0.2">
      <c r="N296" s="205"/>
    </row>
    <row r="297" spans="14:14" x14ac:dyDescent="0.2">
      <c r="N297" s="205"/>
    </row>
    <row r="298" spans="14:14" x14ac:dyDescent="0.2">
      <c r="N298" s="205"/>
    </row>
    <row r="299" spans="14:14" x14ac:dyDescent="0.2">
      <c r="N299" s="205"/>
    </row>
    <row r="300" spans="14:14" x14ac:dyDescent="0.2">
      <c r="N300" s="205"/>
    </row>
    <row r="301" spans="14:14" x14ac:dyDescent="0.2">
      <c r="N301" s="205"/>
    </row>
    <row r="302" spans="14:14" x14ac:dyDescent="0.2">
      <c r="N302" s="205"/>
    </row>
    <row r="303" spans="14:14" x14ac:dyDescent="0.2">
      <c r="N303" s="205"/>
    </row>
    <row r="304" spans="14:14" x14ac:dyDescent="0.2">
      <c r="N304" s="205"/>
    </row>
    <row r="305" spans="14:14" x14ac:dyDescent="0.2">
      <c r="N305" s="205"/>
    </row>
    <row r="306" spans="14:14" x14ac:dyDescent="0.2">
      <c r="N306" s="205"/>
    </row>
    <row r="307" spans="14:14" x14ac:dyDescent="0.2">
      <c r="N307" s="205"/>
    </row>
    <row r="308" spans="14:14" x14ac:dyDescent="0.2">
      <c r="N308" s="205"/>
    </row>
    <row r="309" spans="14:14" x14ac:dyDescent="0.2">
      <c r="N309" s="205"/>
    </row>
    <row r="310" spans="14:14" x14ac:dyDescent="0.2">
      <c r="N310" s="205"/>
    </row>
    <row r="311" spans="14:14" x14ac:dyDescent="0.2">
      <c r="N311" s="205"/>
    </row>
    <row r="312" spans="14:14" x14ac:dyDescent="0.2">
      <c r="N312" s="205"/>
    </row>
    <row r="313" spans="14:14" x14ac:dyDescent="0.2">
      <c r="N313" s="205"/>
    </row>
    <row r="314" spans="14:14" x14ac:dyDescent="0.2">
      <c r="N314" s="205"/>
    </row>
    <row r="315" spans="14:14" x14ac:dyDescent="0.2">
      <c r="N315" s="205"/>
    </row>
    <row r="316" spans="14:14" x14ac:dyDescent="0.2">
      <c r="N316" s="205"/>
    </row>
    <row r="317" spans="14:14" x14ac:dyDescent="0.2">
      <c r="N317" s="205"/>
    </row>
    <row r="318" spans="14:14" x14ac:dyDescent="0.2">
      <c r="N318" s="205"/>
    </row>
    <row r="319" spans="14:14" x14ac:dyDescent="0.2">
      <c r="N319" s="205"/>
    </row>
    <row r="320" spans="14:14" x14ac:dyDescent="0.2">
      <c r="N320" s="205"/>
    </row>
    <row r="321" spans="14:14" x14ac:dyDescent="0.2">
      <c r="N321" s="205"/>
    </row>
    <row r="322" spans="14:14" x14ac:dyDescent="0.2">
      <c r="N322" s="205"/>
    </row>
    <row r="323" spans="14:14" x14ac:dyDescent="0.2">
      <c r="N323" s="205"/>
    </row>
    <row r="324" spans="14:14" x14ac:dyDescent="0.2">
      <c r="N324" s="205"/>
    </row>
    <row r="325" spans="14:14" x14ac:dyDescent="0.2">
      <c r="N325" s="205"/>
    </row>
    <row r="326" spans="14:14" x14ac:dyDescent="0.2">
      <c r="N326" s="205"/>
    </row>
    <row r="327" spans="14:14" x14ac:dyDescent="0.2">
      <c r="N327" s="205"/>
    </row>
    <row r="328" spans="14:14" x14ac:dyDescent="0.2">
      <c r="N328" s="205"/>
    </row>
    <row r="329" spans="14:14" x14ac:dyDescent="0.2">
      <c r="N329" s="205"/>
    </row>
    <row r="330" spans="14:14" x14ac:dyDescent="0.2">
      <c r="N330" s="205"/>
    </row>
    <row r="331" spans="14:14" x14ac:dyDescent="0.2">
      <c r="N331" s="205"/>
    </row>
    <row r="332" spans="14:14" x14ac:dyDescent="0.2">
      <c r="N332" s="205"/>
    </row>
    <row r="333" spans="14:14" x14ac:dyDescent="0.2">
      <c r="N333" s="205"/>
    </row>
    <row r="334" spans="14:14" x14ac:dyDescent="0.2">
      <c r="N334" s="205"/>
    </row>
    <row r="335" spans="14:14" x14ac:dyDescent="0.2">
      <c r="N335" s="205"/>
    </row>
    <row r="336" spans="14:14" x14ac:dyDescent="0.2">
      <c r="N336" s="205"/>
    </row>
    <row r="337" spans="14:14" x14ac:dyDescent="0.2">
      <c r="N337" s="205"/>
    </row>
    <row r="338" spans="14:14" x14ac:dyDescent="0.2">
      <c r="N338" s="205"/>
    </row>
    <row r="339" spans="14:14" x14ac:dyDescent="0.2">
      <c r="N339" s="205"/>
    </row>
    <row r="340" spans="14:14" x14ac:dyDescent="0.2">
      <c r="N340" s="205"/>
    </row>
    <row r="341" spans="14:14" x14ac:dyDescent="0.2">
      <c r="N341" s="205"/>
    </row>
    <row r="342" spans="14:14" x14ac:dyDescent="0.2">
      <c r="N342" s="205"/>
    </row>
    <row r="343" spans="14:14" x14ac:dyDescent="0.2">
      <c r="N343" s="205"/>
    </row>
    <row r="344" spans="14:14" x14ac:dyDescent="0.2">
      <c r="N344" s="205"/>
    </row>
    <row r="345" spans="14:14" x14ac:dyDescent="0.2">
      <c r="N345" s="205"/>
    </row>
    <row r="346" spans="14:14" x14ac:dyDescent="0.2">
      <c r="N346" s="205"/>
    </row>
    <row r="347" spans="14:14" x14ac:dyDescent="0.2">
      <c r="N347" s="205"/>
    </row>
    <row r="348" spans="14:14" x14ac:dyDescent="0.2">
      <c r="N348" s="205"/>
    </row>
    <row r="349" spans="14:14" x14ac:dyDescent="0.2">
      <c r="N349" s="205"/>
    </row>
    <row r="350" spans="14:14" x14ac:dyDescent="0.2">
      <c r="N350" s="205"/>
    </row>
    <row r="351" spans="14:14" x14ac:dyDescent="0.2">
      <c r="N351" s="205"/>
    </row>
    <row r="352" spans="14:14" x14ac:dyDescent="0.2">
      <c r="N352" s="205"/>
    </row>
    <row r="353" spans="14:14" x14ac:dyDescent="0.2">
      <c r="N353" s="205"/>
    </row>
    <row r="354" spans="14:14" x14ac:dyDescent="0.2">
      <c r="N354" s="205"/>
    </row>
    <row r="355" spans="14:14" x14ac:dyDescent="0.2">
      <c r="N355" s="205"/>
    </row>
    <row r="356" spans="14:14" x14ac:dyDescent="0.2">
      <c r="N356" s="205"/>
    </row>
    <row r="357" spans="14:14" x14ac:dyDescent="0.2">
      <c r="N357" s="205"/>
    </row>
    <row r="358" spans="14:14" x14ac:dyDescent="0.2">
      <c r="N358" s="205"/>
    </row>
    <row r="359" spans="14:14" x14ac:dyDescent="0.2">
      <c r="N359" s="205"/>
    </row>
    <row r="360" spans="14:14" x14ac:dyDescent="0.2">
      <c r="N360" s="205"/>
    </row>
    <row r="361" spans="14:14" x14ac:dyDescent="0.2">
      <c r="N361" s="205"/>
    </row>
    <row r="362" spans="14:14" x14ac:dyDescent="0.2">
      <c r="N362" s="205"/>
    </row>
    <row r="363" spans="14:14" x14ac:dyDescent="0.2">
      <c r="N363" s="205"/>
    </row>
    <row r="364" spans="14:14" x14ac:dyDescent="0.2">
      <c r="N364" s="205"/>
    </row>
    <row r="365" spans="14:14" x14ac:dyDescent="0.2">
      <c r="N365" s="205"/>
    </row>
    <row r="366" spans="14:14" x14ac:dyDescent="0.2">
      <c r="N366" s="205"/>
    </row>
    <row r="367" spans="14:14" x14ac:dyDescent="0.2">
      <c r="N367" s="205"/>
    </row>
    <row r="368" spans="14:14" x14ac:dyDescent="0.2">
      <c r="N368" s="205"/>
    </row>
    <row r="369" spans="14:14" x14ac:dyDescent="0.2">
      <c r="N369" s="205"/>
    </row>
    <row r="370" spans="14:14" x14ac:dyDescent="0.2">
      <c r="N370" s="205"/>
    </row>
    <row r="371" spans="14:14" x14ac:dyDescent="0.2">
      <c r="N371" s="205"/>
    </row>
    <row r="372" spans="14:14" x14ac:dyDescent="0.2">
      <c r="N372" s="205"/>
    </row>
    <row r="373" spans="14:14" x14ac:dyDescent="0.2">
      <c r="N373" s="205"/>
    </row>
    <row r="374" spans="14:14" x14ac:dyDescent="0.2">
      <c r="N374" s="205"/>
    </row>
    <row r="375" spans="14:14" x14ac:dyDescent="0.2">
      <c r="N375" s="205"/>
    </row>
    <row r="376" spans="14:14" x14ac:dyDescent="0.2">
      <c r="N376" s="205"/>
    </row>
    <row r="377" spans="14:14" x14ac:dyDescent="0.2">
      <c r="N377" s="205"/>
    </row>
    <row r="378" spans="14:14" x14ac:dyDescent="0.2">
      <c r="N378" s="205"/>
    </row>
    <row r="379" spans="14:14" x14ac:dyDescent="0.2">
      <c r="N379" s="205"/>
    </row>
    <row r="380" spans="14:14" x14ac:dyDescent="0.2">
      <c r="N380" s="205"/>
    </row>
    <row r="381" spans="14:14" x14ac:dyDescent="0.2">
      <c r="N381" s="205"/>
    </row>
    <row r="382" spans="14:14" x14ac:dyDescent="0.2">
      <c r="N382" s="205"/>
    </row>
    <row r="383" spans="14:14" x14ac:dyDescent="0.2">
      <c r="N383" s="205"/>
    </row>
    <row r="384" spans="14:14" x14ac:dyDescent="0.2">
      <c r="N384" s="205"/>
    </row>
    <row r="385" spans="14:14" x14ac:dyDescent="0.2">
      <c r="N385" s="205"/>
    </row>
    <row r="386" spans="14:14" x14ac:dyDescent="0.2">
      <c r="N386" s="205"/>
    </row>
    <row r="387" spans="14:14" x14ac:dyDescent="0.2">
      <c r="N387" s="205"/>
    </row>
    <row r="388" spans="14:14" x14ac:dyDescent="0.2">
      <c r="N388" s="205"/>
    </row>
    <row r="389" spans="14:14" x14ac:dyDescent="0.2">
      <c r="N389" s="205"/>
    </row>
    <row r="390" spans="14:14" x14ac:dyDescent="0.2">
      <c r="N390" s="205"/>
    </row>
    <row r="391" spans="14:14" x14ac:dyDescent="0.2">
      <c r="N391" s="205"/>
    </row>
    <row r="392" spans="14:14" x14ac:dyDescent="0.2">
      <c r="N392" s="205"/>
    </row>
    <row r="393" spans="14:14" x14ac:dyDescent="0.2">
      <c r="N393" s="205"/>
    </row>
    <row r="394" spans="14:14" x14ac:dyDescent="0.2">
      <c r="N394" s="205"/>
    </row>
    <row r="395" spans="14:14" x14ac:dyDescent="0.2">
      <c r="N395" s="205"/>
    </row>
    <row r="396" spans="14:14" x14ac:dyDescent="0.2">
      <c r="N396" s="205"/>
    </row>
    <row r="397" spans="14:14" x14ac:dyDescent="0.2">
      <c r="N397" s="205"/>
    </row>
    <row r="398" spans="14:14" x14ac:dyDescent="0.2">
      <c r="N398" s="205"/>
    </row>
    <row r="399" spans="14:14" x14ac:dyDescent="0.2">
      <c r="N399" s="205"/>
    </row>
    <row r="400" spans="14:14" x14ac:dyDescent="0.2">
      <c r="N400" s="205"/>
    </row>
    <row r="401" spans="14:14" x14ac:dyDescent="0.2">
      <c r="N401" s="205"/>
    </row>
    <row r="402" spans="14:14" x14ac:dyDescent="0.2">
      <c r="N402" s="205"/>
    </row>
    <row r="403" spans="14:14" x14ac:dyDescent="0.2">
      <c r="N403" s="205"/>
    </row>
    <row r="404" spans="14:14" x14ac:dyDescent="0.2">
      <c r="N404" s="205"/>
    </row>
    <row r="405" spans="14:14" x14ac:dyDescent="0.2">
      <c r="N405" s="205"/>
    </row>
    <row r="406" spans="14:14" x14ac:dyDescent="0.2">
      <c r="N406" s="205"/>
    </row>
    <row r="407" spans="14:14" x14ac:dyDescent="0.2">
      <c r="N407" s="205"/>
    </row>
    <row r="408" spans="14:14" x14ac:dyDescent="0.2">
      <c r="N408" s="205"/>
    </row>
    <row r="409" spans="14:14" x14ac:dyDescent="0.2">
      <c r="N409" s="205"/>
    </row>
    <row r="410" spans="14:14" x14ac:dyDescent="0.2">
      <c r="N410" s="205"/>
    </row>
    <row r="411" spans="14:14" x14ac:dyDescent="0.2">
      <c r="N411" s="205"/>
    </row>
    <row r="412" spans="14:14" x14ac:dyDescent="0.2">
      <c r="N412" s="205"/>
    </row>
    <row r="413" spans="14:14" x14ac:dyDescent="0.2">
      <c r="N413" s="205"/>
    </row>
    <row r="414" spans="14:14" x14ac:dyDescent="0.2">
      <c r="N414" s="205"/>
    </row>
    <row r="415" spans="14:14" x14ac:dyDescent="0.2">
      <c r="N415" s="205"/>
    </row>
    <row r="416" spans="14:14" x14ac:dyDescent="0.2">
      <c r="N416" s="205"/>
    </row>
    <row r="417" spans="14:14" x14ac:dyDescent="0.2">
      <c r="N417" s="205"/>
    </row>
    <row r="418" spans="14:14" x14ac:dyDescent="0.2">
      <c r="N418" s="205"/>
    </row>
  </sheetData>
  <sheetProtection password="C927" sheet="1" objects="1" scenarios="1"/>
  <autoFilter ref="N2:N33">
    <filterColumn colId="0">
      <customFilters and="1">
        <customFilter operator="notEqual" val=" "/>
      </customFilters>
    </filterColumn>
  </autoFilter>
  <mergeCells count="1">
    <mergeCell ref="B1:G1"/>
  </mergeCells>
  <phoneticPr fontId="0" type="noConversion"/>
  <printOptions horizontalCentered="1"/>
  <pageMargins left="0.39370078740157483" right="0.23622047244094491" top="0.98425196850393704" bottom="0.98425196850393704" header="0.51181102362204722" footer="0.51181102362204722"/>
  <pageSetup paperSize="9" orientation="portrait" r:id="rId1"/>
  <headerFooter alignWithMargins="0">
    <oddHeader>&amp;A</oddHeader>
    <oddFooter>&amp;LPage &amp;P of &amp;N&amp;C&amp;F&amp;R&amp;D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9"/>
  <sheetViews>
    <sheetView zoomScale="75" workbookViewId="0">
      <pane xSplit="2" topLeftCell="C1" activePane="topRight" state="frozen"/>
      <selection pane="topRight" activeCell="E23" sqref="E23"/>
    </sheetView>
  </sheetViews>
  <sheetFormatPr defaultRowHeight="14.25" x14ac:dyDescent="0.2"/>
  <cols>
    <col min="1" max="1" width="13.5" style="6" customWidth="1"/>
    <col min="2" max="2" width="9.875" style="6" customWidth="1"/>
    <col min="3" max="3" width="40.625" style="6" customWidth="1"/>
    <col min="4" max="7" width="40.25" style="6" bestFit="1" customWidth="1"/>
    <col min="8" max="9" width="25.625" style="6" bestFit="1" customWidth="1"/>
    <col min="10" max="16384" width="9" style="6"/>
  </cols>
  <sheetData>
    <row r="1" spans="1:9" ht="15" x14ac:dyDescent="0.25">
      <c r="A1" s="23" t="s">
        <v>71</v>
      </c>
      <c r="B1" s="206">
        <f ca="1">IF(Configurator!$A$4&lt;&gt;"",Configurator!$A$4,TODAY())</f>
        <v>45135</v>
      </c>
      <c r="C1" s="143">
        <v>37216</v>
      </c>
      <c r="D1" s="143">
        <v>37511</v>
      </c>
      <c r="E1" s="143">
        <v>37681</v>
      </c>
      <c r="F1" s="144">
        <v>37957</v>
      </c>
      <c r="G1" s="144">
        <v>38264</v>
      </c>
      <c r="H1" s="144">
        <v>38292</v>
      </c>
      <c r="I1" s="144"/>
    </row>
    <row r="2" spans="1:9" x14ac:dyDescent="0.2">
      <c r="A2" s="339" t="s">
        <v>6</v>
      </c>
      <c r="B2" s="346"/>
      <c r="C2" s="132" t="s">
        <v>182</v>
      </c>
      <c r="D2" s="132" t="s">
        <v>182</v>
      </c>
      <c r="E2" s="132" t="s">
        <v>182</v>
      </c>
      <c r="F2" s="132" t="s">
        <v>182</v>
      </c>
      <c r="G2" s="132" t="s">
        <v>182</v>
      </c>
      <c r="H2" s="132" t="s">
        <v>182</v>
      </c>
      <c r="I2" s="132" t="s">
        <v>182</v>
      </c>
    </row>
    <row r="3" spans="1:9" x14ac:dyDescent="0.2">
      <c r="A3" s="347"/>
      <c r="B3" s="348"/>
      <c r="C3" s="128" t="s">
        <v>183</v>
      </c>
      <c r="D3" s="128" t="s">
        <v>183</v>
      </c>
      <c r="E3" s="128" t="s">
        <v>183</v>
      </c>
      <c r="F3" s="128" t="s">
        <v>183</v>
      </c>
      <c r="G3" s="128" t="s">
        <v>183</v>
      </c>
      <c r="H3" s="128" t="s">
        <v>183</v>
      </c>
      <c r="I3" s="128" t="s">
        <v>183</v>
      </c>
    </row>
    <row r="4" spans="1:9" x14ac:dyDescent="0.2">
      <c r="A4" s="347"/>
      <c r="B4" s="348"/>
      <c r="C4" s="130" t="s">
        <v>184</v>
      </c>
      <c r="D4" s="130" t="s">
        <v>184</v>
      </c>
      <c r="E4" s="130" t="s">
        <v>184</v>
      </c>
      <c r="F4" s="130" t="s">
        <v>184</v>
      </c>
      <c r="G4" s="130" t="s">
        <v>184</v>
      </c>
      <c r="H4" s="130" t="s">
        <v>184</v>
      </c>
      <c r="I4" s="130" t="s">
        <v>184</v>
      </c>
    </row>
    <row r="5" spans="1:9" x14ac:dyDescent="0.2">
      <c r="A5" s="347"/>
      <c r="B5" s="348"/>
      <c r="C5" s="133" t="s">
        <v>175</v>
      </c>
      <c r="D5" s="133" t="s">
        <v>175</v>
      </c>
      <c r="E5" s="133" t="s">
        <v>175</v>
      </c>
      <c r="F5" s="133" t="s">
        <v>175</v>
      </c>
      <c r="G5" s="133" t="s">
        <v>175</v>
      </c>
      <c r="H5" s="133" t="s">
        <v>175</v>
      </c>
      <c r="I5" s="133" t="s">
        <v>175</v>
      </c>
    </row>
    <row r="6" spans="1:9" x14ac:dyDescent="0.2">
      <c r="A6" s="347"/>
      <c r="B6" s="348"/>
      <c r="C6" s="134" t="s">
        <v>176</v>
      </c>
      <c r="D6" s="134" t="s">
        <v>176</v>
      </c>
      <c r="E6" s="134" t="s">
        <v>176</v>
      </c>
      <c r="F6" s="134" t="s">
        <v>176</v>
      </c>
      <c r="G6" s="134" t="s">
        <v>176</v>
      </c>
      <c r="H6" s="134" t="s">
        <v>176</v>
      </c>
      <c r="I6" s="134" t="s">
        <v>176</v>
      </c>
    </row>
    <row r="7" spans="1:9" x14ac:dyDescent="0.2">
      <c r="A7" s="349"/>
      <c r="B7" s="350"/>
      <c r="C7" s="135" t="s">
        <v>177</v>
      </c>
      <c r="D7" s="135" t="s">
        <v>177</v>
      </c>
      <c r="E7" s="135" t="s">
        <v>177</v>
      </c>
      <c r="F7" s="135" t="s">
        <v>177</v>
      </c>
      <c r="G7" s="135" t="s">
        <v>177</v>
      </c>
      <c r="H7" s="135" t="s">
        <v>177</v>
      </c>
      <c r="I7" s="135" t="s">
        <v>177</v>
      </c>
    </row>
    <row r="8" spans="1:9" x14ac:dyDescent="0.2">
      <c r="A8" s="339" t="s">
        <v>7</v>
      </c>
      <c r="B8" s="346"/>
      <c r="C8" s="145" t="s">
        <v>75</v>
      </c>
      <c r="D8" s="145" t="s">
        <v>75</v>
      </c>
      <c r="E8" s="145" t="s">
        <v>75</v>
      </c>
      <c r="F8" s="145" t="s">
        <v>75</v>
      </c>
      <c r="G8" s="145" t="s">
        <v>75</v>
      </c>
      <c r="H8" s="145" t="s">
        <v>75</v>
      </c>
      <c r="I8" s="145" t="s">
        <v>75</v>
      </c>
    </row>
    <row r="9" spans="1:9" x14ac:dyDescent="0.2">
      <c r="A9" s="349"/>
      <c r="B9" s="350"/>
      <c r="C9" s="145">
        <v>1</v>
      </c>
      <c r="D9" s="145">
        <v>1</v>
      </c>
      <c r="E9" s="145">
        <v>1</v>
      </c>
      <c r="F9" s="145">
        <v>1</v>
      </c>
      <c r="G9" s="145">
        <v>1</v>
      </c>
      <c r="H9" s="145">
        <v>1</v>
      </c>
      <c r="I9" s="145">
        <v>1</v>
      </c>
    </row>
    <row r="10" spans="1:9" x14ac:dyDescent="0.2">
      <c r="A10" s="329" t="s">
        <v>83</v>
      </c>
      <c r="B10" s="330"/>
      <c r="C10" s="132" t="s">
        <v>13</v>
      </c>
      <c r="D10" s="132" t="s">
        <v>13</v>
      </c>
      <c r="E10" s="132" t="s">
        <v>13</v>
      </c>
      <c r="F10" s="132" t="s">
        <v>12</v>
      </c>
      <c r="G10" s="132" t="s">
        <v>12</v>
      </c>
      <c r="H10" s="132" t="s">
        <v>12</v>
      </c>
      <c r="I10" s="132" t="s">
        <v>12</v>
      </c>
    </row>
    <row r="11" spans="1:9" x14ac:dyDescent="0.2">
      <c r="A11" s="345"/>
      <c r="B11" s="332"/>
      <c r="C11" s="129" t="s">
        <v>72</v>
      </c>
      <c r="D11" s="129" t="s">
        <v>72</v>
      </c>
      <c r="E11" s="129" t="s">
        <v>72</v>
      </c>
      <c r="F11" s="132" t="s">
        <v>13</v>
      </c>
      <c r="G11" s="132" t="s">
        <v>13</v>
      </c>
      <c r="H11" s="132" t="s">
        <v>13</v>
      </c>
      <c r="I11" s="132" t="s">
        <v>13</v>
      </c>
    </row>
    <row r="12" spans="1:9" x14ac:dyDescent="0.2">
      <c r="A12" s="345"/>
      <c r="B12" s="332"/>
      <c r="C12" s="131">
        <v>3</v>
      </c>
      <c r="D12" s="131">
        <v>3</v>
      </c>
      <c r="E12" s="131">
        <v>3</v>
      </c>
      <c r="F12" s="132">
        <v>1</v>
      </c>
      <c r="G12" s="132">
        <v>1</v>
      </c>
      <c r="H12" s="132">
        <v>1</v>
      </c>
      <c r="I12" s="132">
        <v>1</v>
      </c>
    </row>
    <row r="13" spans="1:9" x14ac:dyDescent="0.2">
      <c r="A13" s="333"/>
      <c r="B13" s="334"/>
      <c r="C13" s="129">
        <v>3</v>
      </c>
      <c r="D13" s="129">
        <v>3</v>
      </c>
      <c r="E13" s="129">
        <v>3</v>
      </c>
      <c r="F13" s="130">
        <v>3</v>
      </c>
      <c r="G13" s="130">
        <v>3</v>
      </c>
      <c r="H13" s="130">
        <v>3</v>
      </c>
      <c r="I13" s="130">
        <v>3</v>
      </c>
    </row>
    <row r="14" spans="1:9" x14ac:dyDescent="0.2">
      <c r="A14" s="329" t="s">
        <v>9</v>
      </c>
      <c r="B14" s="330"/>
      <c r="C14" s="146" t="s">
        <v>187</v>
      </c>
      <c r="D14" s="146" t="s">
        <v>187</v>
      </c>
      <c r="E14" s="146" t="s">
        <v>187</v>
      </c>
      <c r="F14" s="146" t="s">
        <v>187</v>
      </c>
      <c r="G14" s="146" t="s">
        <v>187</v>
      </c>
      <c r="H14" s="146" t="s">
        <v>187</v>
      </c>
      <c r="I14" s="146" t="s">
        <v>187</v>
      </c>
    </row>
    <row r="15" spans="1:9" x14ac:dyDescent="0.2">
      <c r="A15" s="345"/>
      <c r="B15" s="332"/>
      <c r="C15" s="136" t="s">
        <v>10</v>
      </c>
      <c r="D15" s="136" t="s">
        <v>10</v>
      </c>
      <c r="E15" s="136" t="s">
        <v>10</v>
      </c>
      <c r="F15" s="136" t="s">
        <v>10</v>
      </c>
      <c r="G15" s="136" t="s">
        <v>10</v>
      </c>
      <c r="H15" s="136" t="s">
        <v>10</v>
      </c>
      <c r="I15" s="136" t="s">
        <v>10</v>
      </c>
    </row>
    <row r="16" spans="1:9" x14ac:dyDescent="0.2">
      <c r="A16" s="345"/>
      <c r="B16" s="332"/>
      <c r="C16" s="131" t="s">
        <v>188</v>
      </c>
      <c r="D16" s="131" t="s">
        <v>188</v>
      </c>
      <c r="E16" s="131" t="s">
        <v>188</v>
      </c>
      <c r="F16" s="131" t="s">
        <v>188</v>
      </c>
      <c r="G16" s="131" t="s">
        <v>188</v>
      </c>
      <c r="H16" s="131" t="s">
        <v>188</v>
      </c>
      <c r="I16" s="131" t="s">
        <v>188</v>
      </c>
    </row>
    <row r="17" spans="1:9" x14ac:dyDescent="0.2">
      <c r="A17" s="333"/>
      <c r="B17" s="334"/>
      <c r="C17" s="130">
        <v>6</v>
      </c>
      <c r="D17" s="130">
        <v>6</v>
      </c>
      <c r="E17" s="130">
        <v>6</v>
      </c>
      <c r="F17" s="130">
        <v>6</v>
      </c>
      <c r="G17" s="130">
        <v>6</v>
      </c>
      <c r="H17" s="130">
        <v>6</v>
      </c>
      <c r="I17" s="130">
        <v>6</v>
      </c>
    </row>
    <row r="18" spans="1:9" x14ac:dyDescent="0.2">
      <c r="A18" s="329" t="s">
        <v>14</v>
      </c>
      <c r="B18" s="330"/>
      <c r="C18" s="146" t="s">
        <v>15</v>
      </c>
      <c r="D18" s="146" t="s">
        <v>15</v>
      </c>
      <c r="E18" s="146" t="s">
        <v>170</v>
      </c>
      <c r="F18" s="146" t="s">
        <v>170</v>
      </c>
      <c r="G18" s="146" t="s">
        <v>170</v>
      </c>
      <c r="H18" s="146" t="s">
        <v>170</v>
      </c>
      <c r="I18" s="146" t="s">
        <v>170</v>
      </c>
    </row>
    <row r="19" spans="1:9" x14ac:dyDescent="0.2">
      <c r="A19" s="345"/>
      <c r="B19" s="332"/>
      <c r="C19" s="136" t="s">
        <v>133</v>
      </c>
      <c r="D19" s="136" t="s">
        <v>133</v>
      </c>
      <c r="E19" s="136" t="s">
        <v>171</v>
      </c>
      <c r="F19" s="136" t="s">
        <v>171</v>
      </c>
      <c r="G19" s="136" t="s">
        <v>171</v>
      </c>
      <c r="H19" s="136" t="s">
        <v>171</v>
      </c>
      <c r="I19" s="136" t="s">
        <v>171</v>
      </c>
    </row>
    <row r="20" spans="1:9" x14ac:dyDescent="0.2">
      <c r="A20" s="345"/>
      <c r="B20" s="332"/>
      <c r="C20" s="182" t="s">
        <v>84</v>
      </c>
      <c r="D20" s="182" t="s">
        <v>84</v>
      </c>
      <c r="E20" s="182" t="s">
        <v>84</v>
      </c>
      <c r="F20" s="182" t="s">
        <v>84</v>
      </c>
      <c r="G20" s="182" t="s">
        <v>84</v>
      </c>
      <c r="H20" s="182" t="s">
        <v>84</v>
      </c>
      <c r="I20" s="182" t="s">
        <v>84</v>
      </c>
    </row>
    <row r="21" spans="1:9" x14ac:dyDescent="0.2">
      <c r="A21" s="333"/>
      <c r="B21" s="334"/>
      <c r="C21" s="182" t="s">
        <v>85</v>
      </c>
      <c r="D21" s="182" t="s">
        <v>85</v>
      </c>
      <c r="E21" s="182" t="s">
        <v>85</v>
      </c>
      <c r="F21" s="182" t="s">
        <v>85</v>
      </c>
      <c r="G21" s="182" t="s">
        <v>85</v>
      </c>
      <c r="H21" s="182" t="s">
        <v>85</v>
      </c>
      <c r="I21" s="182" t="s">
        <v>85</v>
      </c>
    </row>
    <row r="22" spans="1:9" x14ac:dyDescent="0.2">
      <c r="A22" s="335" t="s">
        <v>17</v>
      </c>
      <c r="B22" s="330"/>
      <c r="C22" s="145" t="s">
        <v>18</v>
      </c>
      <c r="D22" s="145" t="s">
        <v>18</v>
      </c>
      <c r="E22" s="145" t="s">
        <v>18</v>
      </c>
      <c r="F22" s="145" t="s">
        <v>18</v>
      </c>
      <c r="G22" s="145" t="s">
        <v>18</v>
      </c>
      <c r="H22" s="145" t="s">
        <v>18</v>
      </c>
      <c r="I22" s="145" t="s">
        <v>18</v>
      </c>
    </row>
    <row r="23" spans="1:9" x14ac:dyDescent="0.2">
      <c r="A23" s="333"/>
      <c r="B23" s="334"/>
      <c r="C23" s="145">
        <v>0</v>
      </c>
      <c r="D23" s="145">
        <v>0</v>
      </c>
      <c r="E23" s="145">
        <v>0</v>
      </c>
      <c r="F23" s="145">
        <v>0</v>
      </c>
      <c r="G23" s="145">
        <v>0</v>
      </c>
      <c r="H23" s="145">
        <v>0</v>
      </c>
      <c r="I23" s="145">
        <v>0</v>
      </c>
    </row>
    <row r="24" spans="1:9" x14ac:dyDescent="0.2">
      <c r="A24" s="329" t="s">
        <v>19</v>
      </c>
      <c r="B24" s="330"/>
      <c r="C24" s="131" t="s">
        <v>76</v>
      </c>
      <c r="D24" s="131" t="s">
        <v>77</v>
      </c>
      <c r="E24" s="131" t="s">
        <v>78</v>
      </c>
      <c r="F24" s="131" t="s">
        <v>78</v>
      </c>
      <c r="G24" s="131" t="s">
        <v>78</v>
      </c>
      <c r="H24" s="131" t="s">
        <v>78</v>
      </c>
      <c r="I24" s="131" t="s">
        <v>78</v>
      </c>
    </row>
    <row r="25" spans="1:9" x14ac:dyDescent="0.2">
      <c r="A25" s="331"/>
      <c r="B25" s="332"/>
      <c r="C25" s="269"/>
      <c r="D25" s="269"/>
      <c r="E25" s="269"/>
      <c r="F25" s="269"/>
      <c r="G25" s="269"/>
      <c r="H25" s="269"/>
      <c r="I25" s="268"/>
    </row>
    <row r="26" spans="1:9" x14ac:dyDescent="0.2">
      <c r="A26" s="333"/>
      <c r="B26" s="334"/>
      <c r="C26" s="270"/>
      <c r="D26" s="270"/>
      <c r="E26" s="270"/>
      <c r="F26" s="270"/>
      <c r="G26" s="270"/>
      <c r="H26" s="270"/>
      <c r="I26" s="268"/>
    </row>
    <row r="27" spans="1:9" x14ac:dyDescent="0.2">
      <c r="A27" s="339" t="s">
        <v>79</v>
      </c>
      <c r="B27" s="340"/>
      <c r="C27" s="127" t="s">
        <v>129</v>
      </c>
      <c r="D27" s="127" t="s">
        <v>129</v>
      </c>
      <c r="E27" s="127" t="s">
        <v>129</v>
      </c>
      <c r="F27" s="127" t="s">
        <v>129</v>
      </c>
      <c r="G27" s="127" t="s">
        <v>129</v>
      </c>
      <c r="H27" s="127" t="s">
        <v>127</v>
      </c>
      <c r="I27" s="127" t="s">
        <v>127</v>
      </c>
    </row>
    <row r="28" spans="1:9" x14ac:dyDescent="0.2">
      <c r="A28" s="341"/>
      <c r="B28" s="342"/>
      <c r="C28" s="123" t="s">
        <v>128</v>
      </c>
      <c r="D28" s="123" t="s">
        <v>128</v>
      </c>
      <c r="E28" s="123" t="s">
        <v>128</v>
      </c>
      <c r="F28" s="123" t="s">
        <v>128</v>
      </c>
      <c r="G28" s="123" t="s">
        <v>128</v>
      </c>
      <c r="H28" s="124" t="s">
        <v>72</v>
      </c>
      <c r="I28" s="124" t="s">
        <v>72</v>
      </c>
    </row>
    <row r="29" spans="1:9" x14ac:dyDescent="0.2">
      <c r="A29" s="341"/>
      <c r="B29" s="342"/>
      <c r="C29" s="123">
        <v>1</v>
      </c>
      <c r="D29" s="123">
        <v>1</v>
      </c>
      <c r="E29" s="123">
        <v>1</v>
      </c>
      <c r="F29" s="123">
        <v>1</v>
      </c>
      <c r="G29" s="123">
        <v>1</v>
      </c>
      <c r="H29" s="123">
        <v>2</v>
      </c>
      <c r="I29" s="123">
        <v>2</v>
      </c>
    </row>
    <row r="30" spans="1:9" x14ac:dyDescent="0.2">
      <c r="A30" s="343"/>
      <c r="B30" s="344"/>
      <c r="C30" s="153" t="s">
        <v>74</v>
      </c>
      <c r="D30" s="126">
        <v>3</v>
      </c>
      <c r="E30" s="126">
        <v>3</v>
      </c>
      <c r="F30" s="126">
        <v>3</v>
      </c>
      <c r="G30" s="126">
        <v>2</v>
      </c>
      <c r="H30" s="126">
        <v>2</v>
      </c>
      <c r="I30" s="126">
        <v>2</v>
      </c>
    </row>
    <row r="31" spans="1:9" ht="15" x14ac:dyDescent="0.25">
      <c r="A31" s="338" t="s">
        <v>82</v>
      </c>
      <c r="B31" s="338"/>
      <c r="C31" s="145" t="s">
        <v>16</v>
      </c>
      <c r="D31" s="145" t="s">
        <v>16</v>
      </c>
      <c r="E31" s="145" t="s">
        <v>16</v>
      </c>
      <c r="F31" s="145" t="s">
        <v>16</v>
      </c>
      <c r="G31" s="145" t="s">
        <v>16</v>
      </c>
      <c r="H31" s="145" t="s">
        <v>16</v>
      </c>
      <c r="I31" s="145" t="s">
        <v>16</v>
      </c>
    </row>
    <row r="32" spans="1:9" x14ac:dyDescent="0.2">
      <c r="C32" s="271" t="s">
        <v>134</v>
      </c>
      <c r="D32" s="271" t="s">
        <v>134</v>
      </c>
      <c r="E32" s="271" t="s">
        <v>134</v>
      </c>
      <c r="F32" s="271" t="s">
        <v>134</v>
      </c>
      <c r="G32" s="271" t="s">
        <v>134</v>
      </c>
      <c r="H32" s="271" t="s">
        <v>134</v>
      </c>
      <c r="I32" s="271" t="s">
        <v>134</v>
      </c>
    </row>
    <row r="33" spans="1:9" x14ac:dyDescent="0.2">
      <c r="C33" s="272" t="s">
        <v>135</v>
      </c>
      <c r="D33" s="272" t="s">
        <v>135</v>
      </c>
      <c r="E33" s="272" t="s">
        <v>135</v>
      </c>
      <c r="F33" s="272" t="s">
        <v>135</v>
      </c>
      <c r="G33" s="272" t="s">
        <v>135</v>
      </c>
      <c r="H33" s="272" t="s">
        <v>135</v>
      </c>
      <c r="I33" s="272" t="s">
        <v>135</v>
      </c>
    </row>
    <row r="34" spans="1:9" x14ac:dyDescent="0.2">
      <c r="C34" s="128" t="s">
        <v>4</v>
      </c>
      <c r="D34" s="128" t="s">
        <v>4</v>
      </c>
      <c r="E34" s="128" t="s">
        <v>4</v>
      </c>
      <c r="F34" s="128" t="s">
        <v>4</v>
      </c>
      <c r="G34" s="128" t="s">
        <v>4</v>
      </c>
      <c r="H34" s="128" t="s">
        <v>4</v>
      </c>
      <c r="I34" s="128" t="s">
        <v>4</v>
      </c>
    </row>
    <row r="35" spans="1:9" x14ac:dyDescent="0.2">
      <c r="C35" s="130" t="s">
        <v>131</v>
      </c>
      <c r="D35" s="130" t="s">
        <v>131</v>
      </c>
      <c r="E35" s="130" t="s">
        <v>131</v>
      </c>
      <c r="F35" s="130" t="s">
        <v>131</v>
      </c>
      <c r="G35" s="130" t="s">
        <v>131</v>
      </c>
      <c r="H35" s="130" t="s">
        <v>131</v>
      </c>
      <c r="I35" s="130" t="s">
        <v>131</v>
      </c>
    </row>
    <row r="36" spans="1:9" x14ac:dyDescent="0.2">
      <c r="A36" s="335" t="s">
        <v>20</v>
      </c>
      <c r="B36" s="336"/>
      <c r="C36" s="273" t="s">
        <v>21</v>
      </c>
      <c r="D36" s="273" t="s">
        <v>21</v>
      </c>
      <c r="E36" s="273" t="s">
        <v>21</v>
      </c>
      <c r="F36" s="273" t="s">
        <v>21</v>
      </c>
      <c r="G36" s="273" t="s">
        <v>21</v>
      </c>
      <c r="H36" s="273" t="s">
        <v>21</v>
      </c>
      <c r="I36" s="273" t="s">
        <v>21</v>
      </c>
    </row>
    <row r="37" spans="1:9" x14ac:dyDescent="0.2">
      <c r="A37" s="333"/>
      <c r="B37" s="337"/>
      <c r="C37" s="274" t="s">
        <v>138</v>
      </c>
      <c r="D37" s="274" t="s">
        <v>138</v>
      </c>
      <c r="E37" s="274" t="s">
        <v>138</v>
      </c>
      <c r="F37" s="274" t="s">
        <v>138</v>
      </c>
      <c r="G37" s="274" t="s">
        <v>138</v>
      </c>
      <c r="H37" s="274" t="s">
        <v>138</v>
      </c>
      <c r="I37" s="274" t="s">
        <v>138</v>
      </c>
    </row>
    <row r="38" spans="1:9" x14ac:dyDescent="0.2">
      <c r="C38" s="131" t="s">
        <v>23</v>
      </c>
      <c r="D38" s="131" t="s">
        <v>23</v>
      </c>
      <c r="E38" s="131" t="s">
        <v>23</v>
      </c>
      <c r="F38" s="131" t="s">
        <v>23</v>
      </c>
      <c r="G38" s="131" t="s">
        <v>23</v>
      </c>
      <c r="H38" s="131" t="s">
        <v>23</v>
      </c>
      <c r="I38" s="131" t="s">
        <v>23</v>
      </c>
    </row>
    <row r="39" spans="1:9" x14ac:dyDescent="0.2">
      <c r="C39" s="130" t="s">
        <v>5</v>
      </c>
      <c r="D39" s="130" t="s">
        <v>5</v>
      </c>
      <c r="E39" s="130" t="s">
        <v>5</v>
      </c>
      <c r="F39" s="130" t="s">
        <v>5</v>
      </c>
      <c r="G39" s="130" t="s">
        <v>5</v>
      </c>
      <c r="H39" s="130" t="s">
        <v>5</v>
      </c>
      <c r="I39" s="130" t="s">
        <v>5</v>
      </c>
    </row>
  </sheetData>
  <sheetProtection password="C927" sheet="1" objects="1" scenarios="1"/>
  <mergeCells count="11">
    <mergeCell ref="A2:B7"/>
    <mergeCell ref="A8:B9"/>
    <mergeCell ref="A10:B13"/>
    <mergeCell ref="A14:B17"/>
    <mergeCell ref="A24:B24"/>
    <mergeCell ref="A25:B26"/>
    <mergeCell ref="A36:B37"/>
    <mergeCell ref="A31:B31"/>
    <mergeCell ref="A27:B30"/>
    <mergeCell ref="A18:B21"/>
    <mergeCell ref="A22:B23"/>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26"/>
  <sheetViews>
    <sheetView workbookViewId="0">
      <selection activeCell="B3" sqref="B3"/>
    </sheetView>
  </sheetViews>
  <sheetFormatPr defaultRowHeight="14.25" x14ac:dyDescent="0.2"/>
  <cols>
    <col min="1" max="1" width="10.625" style="141" bestFit="1" customWidth="1"/>
    <col min="2" max="2" width="45" style="125" bestFit="1" customWidth="1"/>
    <col min="3" max="3" width="5" style="125" customWidth="1"/>
    <col min="4" max="4" width="12.625" style="125" bestFit="1" customWidth="1"/>
    <col min="5" max="5" width="13.375" style="125" bestFit="1" customWidth="1"/>
    <col min="6" max="6" width="9.875" bestFit="1" customWidth="1"/>
    <col min="7" max="11" width="7.625" bestFit="1" customWidth="1"/>
  </cols>
  <sheetData>
    <row r="2" spans="1:12" x14ac:dyDescent="0.2">
      <c r="A2" s="138" t="s">
        <v>30</v>
      </c>
      <c r="B2" s="207">
        <v>1</v>
      </c>
      <c r="C2" s="142"/>
      <c r="D2"/>
      <c r="E2"/>
    </row>
    <row r="3" spans="1:12" x14ac:dyDescent="0.2">
      <c r="A3" s="139">
        <v>1</v>
      </c>
      <c r="B3" s="210" t="str">
        <f ca="1">HLOOKUP('Date Drivers'!$B$1,'Date Drivers'!$C$1:$I$38,2)</f>
        <v>24-54 Vdc</v>
      </c>
      <c r="C3" s="212" t="str">
        <f ca="1">HLOOKUP('Date Drivers'!$B$1,'Date Drivers'!$C$1:$I$38,5)</f>
        <v>7</v>
      </c>
      <c r="D3"/>
      <c r="E3"/>
    </row>
    <row r="4" spans="1:12" x14ac:dyDescent="0.2">
      <c r="A4" s="139">
        <v>2</v>
      </c>
      <c r="B4" s="211" t="str">
        <f ca="1">HLOOKUP('Date Drivers'!$B$1,'Date Drivers'!$C$1:$I$38,3)</f>
        <v>48-125 Vdc (40-100 Vac)</v>
      </c>
      <c r="C4" s="212" t="str">
        <f ca="1">HLOOKUP('Date Drivers'!$B$1,'Date Drivers'!$C$1:$I$38,6)</f>
        <v>8</v>
      </c>
      <c r="D4"/>
      <c r="E4"/>
    </row>
    <row r="5" spans="1:12" x14ac:dyDescent="0.2">
      <c r="A5" s="140">
        <v>3</v>
      </c>
      <c r="B5" s="212" t="str">
        <f ca="1">HLOOKUP('Date Drivers'!$B$1,'Date Drivers'!$C$1:$I$38,4)</f>
        <v>110-250 Vdc (100-240 Vac)</v>
      </c>
      <c r="C5" s="212" t="str">
        <f ca="1">HLOOKUP('Date Drivers'!$B$1,'Date Drivers'!$C$1:$I$38,7)</f>
        <v>9</v>
      </c>
      <c r="D5"/>
      <c r="E5"/>
    </row>
    <row r="7" spans="1:12" ht="33.75" x14ac:dyDescent="0.2">
      <c r="A7" s="147" t="s">
        <v>22</v>
      </c>
      <c r="B7" s="208">
        <v>1</v>
      </c>
      <c r="C7" s="209"/>
    </row>
    <row r="8" spans="1:12" x14ac:dyDescent="0.2">
      <c r="A8" s="139">
        <v>1</v>
      </c>
      <c r="B8" s="210" t="str">
        <f ca="1">HLOOKUP('Date Drivers'!$B$1,'Date Drivers'!$C$1:$I$38,10)</f>
        <v>K-Bus / Courier</v>
      </c>
      <c r="C8" s="211">
        <f ca="1">HLOOKUP('Date Drivers'!$B$1,'Date Drivers'!$C$1:$I$38,12)</f>
        <v>1</v>
      </c>
    </row>
    <row r="9" spans="1:12" x14ac:dyDescent="0.2">
      <c r="A9" s="140">
        <v>2</v>
      </c>
      <c r="B9" s="212" t="str">
        <f ca="1">HLOOKUP('Date Drivers'!$B$1,'Date Drivers'!$C$1:$I$38,11)</f>
        <v>IEC60870-5-101/-103</v>
      </c>
      <c r="C9" s="212">
        <f ca="1">HLOOKUP('Date Drivers'!$B$1,'Date Drivers'!$C$1:$I$38,13)</f>
        <v>3</v>
      </c>
    </row>
    <row r="10" spans="1:12" x14ac:dyDescent="0.2">
      <c r="B10" s="213"/>
      <c r="C10" s="213"/>
    </row>
    <row r="11" spans="1:12" ht="29.25" customHeight="1" x14ac:dyDescent="0.2">
      <c r="A11" s="148" t="s">
        <v>9</v>
      </c>
      <c r="B11" s="208">
        <v>2</v>
      </c>
      <c r="C11" s="209"/>
    </row>
    <row r="12" spans="1:12" x14ac:dyDescent="0.2">
      <c r="A12" s="139">
        <v>1</v>
      </c>
      <c r="B12" s="210" t="str">
        <f ca="1">HLOOKUP('Date Drivers'!$B$1,'Date Drivers'!$C$1:$I$38,14)</f>
        <v>Ethernet 10Mbps - Withdrawn</v>
      </c>
      <c r="C12" s="211" t="str">
        <f ca="1">HLOOKUP('Date Drivers'!$B$1,'Date Drivers'!$C$1:$I$38,16)</f>
        <v>*</v>
      </c>
    </row>
    <row r="13" spans="1:12" x14ac:dyDescent="0.2">
      <c r="A13" s="140">
        <v>2</v>
      </c>
      <c r="B13" s="212" t="str">
        <f ca="1">HLOOKUP('Date Drivers'!$B$1,'Date Drivers'!$C$1:$I$38,15)</f>
        <v>Ethernet 100Mbps</v>
      </c>
      <c r="C13" s="212">
        <f ca="1">HLOOKUP('Date Drivers'!$B$1,'Date Drivers'!$C$1:$I$38,17)</f>
        <v>6</v>
      </c>
    </row>
    <row r="15" spans="1:12" x14ac:dyDescent="0.2">
      <c r="A15" s="138" t="s">
        <v>14</v>
      </c>
      <c r="B15" s="207">
        <v>1</v>
      </c>
      <c r="C15" s="142"/>
      <c r="L15" s="144"/>
    </row>
    <row r="16" spans="1:12" x14ac:dyDescent="0.2">
      <c r="A16" s="139">
        <v>1</v>
      </c>
      <c r="B16" s="210" t="str">
        <f ca="1">HLOOKUP('Date Drivers'!$B$1,'Date Drivers'!$C$1:$I$38,18)</f>
        <v>Flush/Panel Mounting with Harsh Environment Coating</v>
      </c>
      <c r="C16" s="210" t="str">
        <f ca="1">HLOOKUP('Date Drivers'!$B$1,'Date Drivers'!$C$1:$I$38,20)</f>
        <v>M</v>
      </c>
    </row>
    <row r="17" spans="1:4" x14ac:dyDescent="0.2">
      <c r="A17" s="139">
        <v>2</v>
      </c>
      <c r="B17" s="211" t="str">
        <f ca="1">HLOOKUP('Date Drivers'!$B$1,'Date Drivers'!$C$1:$I$38,19)</f>
        <v>19" Rack Mounting with Harsh Environmental Coating</v>
      </c>
      <c r="C17" s="211" t="str">
        <f ca="1">HLOOKUP('Date Drivers'!$B$1,'Date Drivers'!$C$1:$I$38,21)</f>
        <v>N</v>
      </c>
    </row>
    <row r="18" spans="1:4" x14ac:dyDescent="0.2">
      <c r="A18" s="139">
        <v>3</v>
      </c>
      <c r="B18" s="211" t="str">
        <f ca="1">HLOOKUP('Date Drivers'!$B$1,'Date Drivers'!$C$1:$I$38,32)</f>
        <v>Flush/panel mounting with harsh environment coating</v>
      </c>
      <c r="C18" s="211" t="str">
        <f ca="1">HLOOKUP('Date Drivers'!$B$1,'Date Drivers'!$C$1:$I$38,34)</f>
        <v>P</v>
      </c>
    </row>
    <row r="19" spans="1:4" x14ac:dyDescent="0.2">
      <c r="A19" s="140">
        <v>4</v>
      </c>
      <c r="B19" s="212" t="str">
        <f ca="1">HLOOKUP('Date Drivers'!$B$1,'Date Drivers'!$C$1:$I$38,33)</f>
        <v>Rack mounting with harsh environmental coating</v>
      </c>
      <c r="C19" s="212" t="str">
        <f ca="1">HLOOKUP('Date Drivers'!$B$1,'Date Drivers'!$C$1:$I$38,35)</f>
        <v>Q</v>
      </c>
    </row>
    <row r="21" spans="1:4" x14ac:dyDescent="0.2">
      <c r="A21" s="149" t="s">
        <v>19</v>
      </c>
      <c r="B21" s="190"/>
      <c r="C21" s="142"/>
    </row>
    <row r="22" spans="1:4" x14ac:dyDescent="0.2">
      <c r="A22" s="140">
        <v>1</v>
      </c>
      <c r="B22" s="214"/>
      <c r="C22" s="215" t="str">
        <f ca="1">HLOOKUP('Date Drivers'!$B$1,'Date Drivers'!$C$1:$I$38,24)</f>
        <v>04</v>
      </c>
      <c r="D22" s="213"/>
    </row>
    <row r="23" spans="1:4" x14ac:dyDescent="0.2">
      <c r="B23" s="213"/>
      <c r="C23" s="213"/>
      <c r="D23" s="213"/>
    </row>
    <row r="24" spans="1:4" x14ac:dyDescent="0.2">
      <c r="A24" s="138" t="s">
        <v>81</v>
      </c>
      <c r="B24" s="216">
        <v>1</v>
      </c>
      <c r="C24" s="217"/>
      <c r="D24" s="213"/>
    </row>
    <row r="25" spans="1:4" x14ac:dyDescent="0.2">
      <c r="A25" s="139">
        <v>1</v>
      </c>
      <c r="B25" s="210" t="str">
        <f ca="1">HLOOKUP('Date Drivers'!$B$1,'Date Drivers'!$C$1:$I$50,36)</f>
        <v>Default</v>
      </c>
      <c r="C25" s="210" t="str">
        <f ca="1">HLOOKUP('Date Drivers'!$B$1,'Date Drivers'!$C$1:$I$50,38)</f>
        <v>0</v>
      </c>
      <c r="D25" s="213"/>
    </row>
    <row r="26" spans="1:4" x14ac:dyDescent="0.2">
      <c r="A26" s="140">
        <v>2</v>
      </c>
      <c r="B26" s="212" t="str">
        <f ca="1">HLOOKUP('Date Drivers'!$B$1,'Date Drivers'!$C$1:$I$50,37)</f>
        <v>Customised</v>
      </c>
      <c r="C26" s="212" t="str">
        <f ca="1">HLOOKUP('Date Drivers'!$B$1,'Date Drivers'!$C$1:$I$50,39)</f>
        <v>A</v>
      </c>
      <c r="D26" s="213"/>
    </row>
  </sheetData>
  <sheetProtection password="C927"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Document</vt:lpstr>
      <vt:lpstr>BOM</vt:lpstr>
      <vt:lpstr>Date Drivers</vt:lpstr>
      <vt:lpstr>Database</vt:lpstr>
    </vt:vector>
  </TitlesOfParts>
  <Company>Areva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williamr</dc:creator>
  <cp:lastModifiedBy>Nallabothu, Jhansi (GE Vernova, consultant)</cp:lastModifiedBy>
  <cp:lastPrinted>2011-02-14T11:58:59Z</cp:lastPrinted>
  <dcterms:created xsi:type="dcterms:W3CDTF">2005-04-27T09:56:41Z</dcterms:created>
  <dcterms:modified xsi:type="dcterms:W3CDTF">2023-07-28T11:41:34Z</dcterms:modified>
</cp:coreProperties>
</file>